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Licitacoes-GLC\GLC\Licitacoes\EDITAIS DE LICITAÇOES\Editais 2021\Edital 0000004.2021\"/>
    </mc:Choice>
  </mc:AlternateContent>
  <bookViews>
    <workbookView xWindow="-120" yWindow="-120" windowWidth="20736" windowHeight="11160" tabRatio="594"/>
  </bookViews>
  <sheets>
    <sheet name="Planilha de Orçamentos" sheetId="9" r:id="rId1"/>
    <sheet name="BDI" sheetId="10" r:id="rId2"/>
    <sheet name="Cronograma Físico Financeiro" sheetId="11" r:id="rId3"/>
    <sheet name="Cronograma Físico" sheetId="13" r:id="rId4"/>
  </sheets>
  <definedNames>
    <definedName name="_xlnm.Print_Area" localSheetId="1">BDI!$A$1:$I$33</definedName>
    <definedName name="_xlnm.Print_Area" localSheetId="3">'Cronograma Físico'!$A$1:$H$26</definedName>
    <definedName name="_xlnm.Print_Area" localSheetId="2">'Cronograma Físico Financeiro'!$A$1:$H$30</definedName>
    <definedName name="_xlnm.Print_Area" localSheetId="0">'Planilha de Orçamentos'!$A$1:$G$311</definedName>
    <definedName name="_xlnm.Print_Titles" localSheetId="0">'Planilha de Orçamentos'!$12:$13</definedName>
  </definedNames>
  <calcPr calcId="162913" fullPrecision="0"/>
</workbook>
</file>

<file path=xl/calcChain.xml><?xml version="1.0" encoding="utf-8"?>
<calcChain xmlns="http://schemas.openxmlformats.org/spreadsheetml/2006/main">
  <c r="G52" i="9" l="1"/>
  <c r="G62" i="9" l="1"/>
  <c r="G94" i="9"/>
  <c r="G19" i="9"/>
  <c r="G75" i="9"/>
  <c r="G82" i="9"/>
  <c r="F124" i="9"/>
  <c r="E124" i="9"/>
  <c r="G46" i="9"/>
  <c r="G45" i="9"/>
  <c r="G43" i="9"/>
  <c r="G49" i="9"/>
  <c r="G48" i="9"/>
  <c r="G51" i="9"/>
  <c r="G53" i="9"/>
  <c r="G59" i="9"/>
  <c r="G92" i="9"/>
  <c r="G87" i="9"/>
  <c r="G73" i="9"/>
  <c r="G79" i="9"/>
  <c r="G111" i="9"/>
  <c r="G31" i="9"/>
  <c r="G30" i="9"/>
  <c r="G20" i="9"/>
  <c r="G100" i="9"/>
  <c r="G22" i="9" l="1"/>
  <c r="G101" i="9"/>
  <c r="G38" i="9"/>
  <c r="G69" i="9"/>
  <c r="G68" i="9"/>
  <c r="G40" i="9"/>
  <c r="G39" i="9"/>
  <c r="G17" i="9"/>
  <c r="G110" i="9"/>
  <c r="G44" i="9"/>
  <c r="G35" i="9"/>
  <c r="G18" i="9"/>
  <c r="G23" i="9"/>
  <c r="G24" i="9"/>
  <c r="G25" i="9"/>
  <c r="G26" i="9"/>
  <c r="G27" i="9"/>
  <c r="G28" i="9"/>
  <c r="G29" i="9"/>
  <c r="G33" i="9"/>
  <c r="D9" i="11" s="1"/>
  <c r="G34" i="9"/>
  <c r="G37" i="9"/>
  <c r="G97" i="9"/>
  <c r="G98" i="9"/>
  <c r="G99" i="9"/>
  <c r="G42" i="9"/>
  <c r="G54" i="9"/>
  <c r="G55" i="9"/>
  <c r="G56" i="9"/>
  <c r="G58" i="9"/>
  <c r="G60" i="9"/>
  <c r="G66" i="9"/>
  <c r="G61" i="9"/>
  <c r="G63" i="9"/>
  <c r="G64" i="9"/>
  <c r="G65" i="9"/>
  <c r="G103" i="9"/>
  <c r="G104" i="9"/>
  <c r="G77" i="9"/>
  <c r="G78" i="9"/>
  <c r="G81" i="9"/>
  <c r="G83" i="9"/>
  <c r="G84" i="9"/>
  <c r="G86" i="9"/>
  <c r="G88" i="9"/>
  <c r="G89" i="9"/>
  <c r="G90" i="9"/>
  <c r="G91" i="9"/>
  <c r="G71" i="9"/>
  <c r="G72" i="9"/>
  <c r="G74" i="9"/>
  <c r="G95" i="9"/>
  <c r="G96" i="9"/>
  <c r="G106" i="9"/>
  <c r="G107" i="9"/>
  <c r="G108" i="9"/>
  <c r="G109" i="9"/>
  <c r="G114" i="9"/>
  <c r="G115" i="9"/>
  <c r="G116" i="9"/>
  <c r="G112" i="9"/>
  <c r="G119" i="9"/>
  <c r="G120" i="9"/>
  <c r="G122" i="9"/>
  <c r="G123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D19" i="11" l="1"/>
  <c r="D15" i="11"/>
  <c r="D13" i="11"/>
  <c r="D11" i="11"/>
  <c r="D21" i="11"/>
  <c r="H21" i="11" s="1"/>
  <c r="D17" i="11"/>
  <c r="G16" i="9"/>
  <c r="F13" i="11" l="1"/>
  <c r="E13" i="11"/>
  <c r="F11" i="11"/>
  <c r="E11" i="11"/>
  <c r="F15" i="11"/>
  <c r="G15" i="11" s="1"/>
  <c r="G124" i="9"/>
  <c r="D7" i="11"/>
  <c r="E7" i="11" s="1"/>
  <c r="E19" i="11"/>
  <c r="G19" i="11"/>
  <c r="F19" i="11"/>
  <c r="F148" i="9"/>
  <c r="E148" i="9"/>
  <c r="H19" i="11" l="1"/>
  <c r="G11" i="11"/>
  <c r="G13" i="11"/>
  <c r="G148" i="9"/>
  <c r="D23" i="11" s="1"/>
  <c r="G23" i="11" l="1"/>
  <c r="F23" i="11"/>
  <c r="E23" i="11"/>
  <c r="F307" i="9"/>
  <c r="E307" i="9"/>
  <c r="G306" i="9"/>
  <c r="G305" i="9"/>
  <c r="G304" i="9"/>
  <c r="G303" i="9"/>
  <c r="G301" i="9"/>
  <c r="G300" i="9"/>
  <c r="G299" i="9"/>
  <c r="G298" i="9"/>
  <c r="G297" i="9"/>
  <c r="G296" i="9"/>
  <c r="G295" i="9"/>
  <c r="G294" i="9"/>
  <c r="G293" i="9"/>
  <c r="G292" i="9"/>
  <c r="G291" i="9"/>
  <c r="G289" i="9"/>
  <c r="G288" i="9"/>
  <c r="G286" i="9"/>
  <c r="G285" i="9"/>
  <c r="G284" i="9"/>
  <c r="G283" i="9"/>
  <c r="G282" i="9"/>
  <c r="G281" i="9"/>
  <c r="G280" i="9"/>
  <c r="G279" i="9"/>
  <c r="G278" i="9"/>
  <c r="G277" i="9"/>
  <c r="G276" i="9"/>
  <c r="G275" i="9"/>
  <c r="G274" i="9"/>
  <c r="G273" i="9"/>
  <c r="G271" i="9"/>
  <c r="G270" i="9"/>
  <c r="G269" i="9"/>
  <c r="G268" i="9"/>
  <c r="G267" i="9"/>
  <c r="G266" i="9"/>
  <c r="G265" i="9"/>
  <c r="G264" i="9"/>
  <c r="G263" i="9"/>
  <c r="G262" i="9"/>
  <c r="G261" i="9"/>
  <c r="G260" i="9"/>
  <c r="G259" i="9"/>
  <c r="G258" i="9"/>
  <c r="G257" i="9"/>
  <c r="G256" i="9"/>
  <c r="G254" i="9"/>
  <c r="G253" i="9"/>
  <c r="G252" i="9"/>
  <c r="G251" i="9"/>
  <c r="G250" i="9"/>
  <c r="G249" i="9"/>
  <c r="G248" i="9"/>
  <c r="G247" i="9"/>
  <c r="G246" i="9"/>
  <c r="G245" i="9"/>
  <c r="G244" i="9"/>
  <c r="G243" i="9"/>
  <c r="G242" i="9"/>
  <c r="G241" i="9"/>
  <c r="G240" i="9"/>
  <c r="G239" i="9"/>
  <c r="G238" i="9"/>
  <c r="G237" i="9"/>
  <c r="G236" i="9"/>
  <c r="G235" i="9"/>
  <c r="G233" i="9"/>
  <c r="G232" i="9"/>
  <c r="G231" i="9"/>
  <c r="G230" i="9"/>
  <c r="G229" i="9"/>
  <c r="G228" i="9"/>
  <c r="G227" i="9"/>
  <c r="G226" i="9"/>
  <c r="G225" i="9"/>
  <c r="G224" i="9"/>
  <c r="G223" i="9"/>
  <c r="G222" i="9"/>
  <c r="G221" i="9"/>
  <c r="G220" i="9"/>
  <c r="G219" i="9"/>
  <c r="G218" i="9"/>
  <c r="G217" i="9"/>
  <c r="G216" i="9"/>
  <c r="G215" i="9"/>
  <c r="G214" i="9"/>
  <c r="G213" i="9"/>
  <c r="G212" i="9"/>
  <c r="G210" i="9"/>
  <c r="G209" i="9"/>
  <c r="G208" i="9"/>
  <c r="G207" i="9"/>
  <c r="G206" i="9"/>
  <c r="G205" i="9"/>
  <c r="G204" i="9"/>
  <c r="G203" i="9"/>
  <c r="G202" i="9"/>
  <c r="G201" i="9"/>
  <c r="G200" i="9"/>
  <c r="G199" i="9"/>
  <c r="G198" i="9"/>
  <c r="G197" i="9"/>
  <c r="G196" i="9"/>
  <c r="G195" i="9"/>
  <c r="G194" i="9"/>
  <c r="G193" i="9"/>
  <c r="G192" i="9"/>
  <c r="G191" i="9"/>
  <c r="G190" i="9"/>
  <c r="G189" i="9"/>
  <c r="G188" i="9"/>
  <c r="G187" i="9"/>
  <c r="G186" i="9"/>
  <c r="G185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67" i="9"/>
  <c r="G166" i="9"/>
  <c r="G165" i="9"/>
  <c r="G164" i="9"/>
  <c r="G163" i="9"/>
  <c r="G162" i="9"/>
  <c r="G161" i="9"/>
  <c r="G160" i="9"/>
  <c r="G159" i="9"/>
  <c r="G158" i="9"/>
  <c r="G157" i="9"/>
  <c r="G156" i="9"/>
  <c r="G155" i="9"/>
  <c r="G154" i="9"/>
  <c r="G153" i="9"/>
  <c r="G152" i="9"/>
  <c r="G151" i="9"/>
  <c r="H23" i="11" l="1"/>
  <c r="G307" i="9"/>
  <c r="D25" i="11" s="1"/>
  <c r="E25" i="11" l="1"/>
  <c r="E26" i="11" s="1"/>
  <c r="F25" i="11"/>
  <c r="G25" i="11"/>
  <c r="E308" i="9"/>
  <c r="E310" i="9" s="1"/>
  <c r="F308" i="9"/>
  <c r="H25" i="11" l="1"/>
  <c r="E28" i="11"/>
  <c r="E29" i="11" s="1"/>
  <c r="E30" i="11" s="1"/>
  <c r="F17" i="11"/>
  <c r="G308" i="9" l="1"/>
  <c r="D26" i="11" s="1"/>
  <c r="E27" i="11" s="1"/>
  <c r="G17" i="11"/>
  <c r="H17" i="11" l="1"/>
  <c r="H26" i="11" s="1"/>
  <c r="E26" i="13"/>
  <c r="F309" i="9"/>
  <c r="F310" i="9" s="1"/>
  <c r="D22" i="11"/>
  <c r="D22" i="13" s="1"/>
  <c r="F9" i="11"/>
  <c r="G9" i="11" l="1"/>
  <c r="G26" i="11" s="1"/>
  <c r="F26" i="11"/>
  <c r="D24" i="11"/>
  <c r="D24" i="13" s="1"/>
  <c r="D18" i="11"/>
  <c r="D18" i="13" s="1"/>
  <c r="D16" i="11"/>
  <c r="D16" i="13" s="1"/>
  <c r="D20" i="11"/>
  <c r="D20" i="13" s="1"/>
  <c r="D12" i="11"/>
  <c r="D12" i="13" s="1"/>
  <c r="D14" i="11"/>
  <c r="D14" i="13" s="1"/>
  <c r="F28" i="11" l="1"/>
  <c r="F29" i="11" s="1"/>
  <c r="G28" i="11"/>
  <c r="G29" i="11" s="1"/>
  <c r="G30" i="11" s="1"/>
  <c r="F30" i="11" l="1"/>
  <c r="D6" i="11"/>
  <c r="D6" i="13" s="1"/>
  <c r="D10" i="11"/>
  <c r="D10" i="13" s="1"/>
  <c r="D8" i="11"/>
  <c r="D8" i="13" s="1"/>
  <c r="F27" i="11"/>
  <c r="G27" i="11"/>
  <c r="G26" i="13" s="1"/>
  <c r="F26" i="13" l="1"/>
  <c r="H26" i="13" s="1"/>
  <c r="H27" i="11"/>
  <c r="D13" i="10"/>
  <c r="D21" i="10" s="1"/>
  <c r="G3" i="9" s="1"/>
  <c r="E311" i="9" l="1"/>
  <c r="G309" i="9"/>
  <c r="F311" i="9"/>
  <c r="G310" i="9" l="1"/>
  <c r="D29" i="11" s="1"/>
  <c r="D28" i="11"/>
  <c r="H28" i="11" s="1"/>
  <c r="H29" i="11" s="1"/>
  <c r="G311" i="9"/>
  <c r="D30" i="11" s="1"/>
  <c r="H30" i="11" s="1"/>
</calcChain>
</file>

<file path=xl/sharedStrings.xml><?xml version="1.0" encoding="utf-8"?>
<sst xmlns="http://schemas.openxmlformats.org/spreadsheetml/2006/main" count="1031" uniqueCount="550">
  <si>
    <t>DESCRIÇÃO</t>
  </si>
  <si>
    <t>QUANT.</t>
  </si>
  <si>
    <t>UNID.</t>
  </si>
  <si>
    <t>MATERIAL</t>
  </si>
  <si>
    <t>EMAIL:</t>
  </si>
  <si>
    <t xml:space="preserve">MÃO DE OBRA </t>
  </si>
  <si>
    <t>RAZÃO SOCIAL:</t>
  </si>
  <si>
    <t>CNPJ:</t>
  </si>
  <si>
    <t>DATA DA PROPOSTA</t>
  </si>
  <si>
    <t>ITENS</t>
  </si>
  <si>
    <t>I</t>
  </si>
  <si>
    <t>OBRAS CIVIS</t>
  </si>
  <si>
    <t>SUBTOTAL OBRAS CIVIS</t>
  </si>
  <si>
    <t>FONE:</t>
  </si>
  <si>
    <t>1.1</t>
  </si>
  <si>
    <t>1.2</t>
  </si>
  <si>
    <t>BDI</t>
  </si>
  <si>
    <t>LOTE</t>
  </si>
  <si>
    <t>ÚNICO</t>
  </si>
  <si>
    <t>ENDEREÇO:</t>
  </si>
  <si>
    <t>PROPONENTE</t>
  </si>
  <si>
    <t>PROPOSTA</t>
  </si>
  <si>
    <t>TOTAL GERAL</t>
  </si>
  <si>
    <t>DESPESAS INDIRETAS</t>
  </si>
  <si>
    <t>AC - Administração central</t>
  </si>
  <si>
    <t>SG - Seguro e Garantias</t>
  </si>
  <si>
    <t>R - Riscos</t>
  </si>
  <si>
    <t>L - Lucro</t>
  </si>
  <si>
    <t>I - Impostos</t>
  </si>
  <si>
    <t>5.1</t>
  </si>
  <si>
    <t>PIS</t>
  </si>
  <si>
    <t>5.2</t>
  </si>
  <si>
    <t>COFINS</t>
  </si>
  <si>
    <t>5.3</t>
  </si>
  <si>
    <t>ISS (cfe. Legislação municipal)</t>
  </si>
  <si>
    <t>5.4</t>
  </si>
  <si>
    <t>CPRB - Contrib. Prev. Sobre Rec. Bruta</t>
  </si>
  <si>
    <t>DF - Despesas Financeiras</t>
  </si>
  <si>
    <t>Administração Central: de 3% à 5,5%</t>
  </si>
  <si>
    <t>Seguros + Garantia: de 0,8% à 1%</t>
  </si>
  <si>
    <t>Riscos: de 0,97% a 1,27%</t>
  </si>
  <si>
    <t>Despesas Financeiras: de 0,59% a 1,39%</t>
  </si>
  <si>
    <t>Lucros: de 6,16% à 8,96%</t>
  </si>
  <si>
    <t>BDI CALCULADO:  de 20,34% à 25,00%</t>
  </si>
  <si>
    <t>CUSTO TOTAL R$</t>
  </si>
  <si>
    <t>BDI Calculado</t>
  </si>
  <si>
    <t>FÓRMULA ADOTADA</t>
  </si>
  <si>
    <t>Valores limites conforme Acórdão 2622/2013 TCU</t>
  </si>
  <si>
    <t>PLANILHA DETALHAMENTO CÁLCULO BDI</t>
  </si>
  <si>
    <r>
      <rPr>
        <b/>
        <sz val="10"/>
        <color rgb="FF000000"/>
        <rFont val="Calibri"/>
        <family val="2"/>
        <charset val="1"/>
      </rPr>
      <t>COFINS</t>
    </r>
    <r>
      <rPr>
        <sz val="10"/>
        <color rgb="FF000000"/>
        <rFont val="Calibri"/>
        <family val="2"/>
        <charset val="1"/>
      </rPr>
      <t xml:space="preserve"> – Contribuição para o Financiamento da Seguridade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PIS</t>
    </r>
    <r>
      <rPr>
        <sz val="10"/>
        <color rgb="FF000000"/>
        <rFont val="Calibri"/>
        <family val="2"/>
        <charset val="1"/>
      </rPr>
      <t xml:space="preserve"> - Programa de Integração Social: A alíquota depende do enquadramento fiscal e tributário da empresa.
</t>
    </r>
    <r>
      <rPr>
        <b/>
        <sz val="10"/>
        <color rgb="FF000000"/>
        <rFont val="Calibri"/>
        <family val="2"/>
        <charset val="1"/>
      </rPr>
      <t>ISS</t>
    </r>
    <r>
      <rPr>
        <sz val="10"/>
        <color rgb="FF000000"/>
        <rFont val="Calibri"/>
        <family val="2"/>
        <charset val="1"/>
      </rPr>
      <t xml:space="preserve"> - Pode ser isento, ou variar até 5%, conforme legislação municipal.</t>
    </r>
  </si>
  <si>
    <t>Itens em que podem ocorrer variações:</t>
  </si>
  <si>
    <t>(1- I)</t>
  </si>
  <si>
    <r>
      <t xml:space="preserve">BDI =( </t>
    </r>
    <r>
      <rPr>
        <u/>
        <sz val="10"/>
        <rFont val="Calibri"/>
        <family val="2"/>
        <scheme val="minor"/>
      </rPr>
      <t>(1+AC+S+R+G) x (1+DF) x (1+L)  - 1</t>
    </r>
    <r>
      <rPr>
        <sz val="10"/>
        <rFont val="Calibri"/>
        <family val="2"/>
        <scheme val="minor"/>
      </rPr>
      <t>)  x 100</t>
    </r>
  </si>
  <si>
    <t xml:space="preserve"> CUSTOS UNITÁRIOS R$</t>
  </si>
  <si>
    <t>TOTAL COM BDI</t>
  </si>
  <si>
    <t>1.</t>
  </si>
  <si>
    <t>m²</t>
  </si>
  <si>
    <t>m³</t>
  </si>
  <si>
    <t>un</t>
  </si>
  <si>
    <t>2.1</t>
  </si>
  <si>
    <t>4.1</t>
  </si>
  <si>
    <t>x,xx</t>
  </si>
  <si>
    <t>1.3</t>
  </si>
  <si>
    <t>1.4</t>
  </si>
  <si>
    <t>1.5</t>
  </si>
  <si>
    <t>1.6</t>
  </si>
  <si>
    <t>m</t>
  </si>
  <si>
    <t>3.1</t>
  </si>
  <si>
    <t>6.1</t>
  </si>
  <si>
    <t>6.2</t>
  </si>
  <si>
    <t>6.3</t>
  </si>
  <si>
    <t>7.1</t>
  </si>
  <si>
    <t>3.2</t>
  </si>
  <si>
    <t>6.4</t>
  </si>
  <si>
    <t>2.</t>
  </si>
  <si>
    <t>3.</t>
  </si>
  <si>
    <t>4.</t>
  </si>
  <si>
    <t>2.2</t>
  </si>
  <si>
    <t>2.3</t>
  </si>
  <si>
    <t>2.4</t>
  </si>
  <si>
    <t>TOTAL GERAL COM BDI</t>
  </si>
  <si>
    <t>ADMINISTRAÇÃO 3%</t>
  </si>
  <si>
    <t>PERCENTUAL ACUMULADO (%)</t>
  </si>
  <si>
    <t>R$</t>
  </si>
  <si>
    <t>VALOR PARCIAL</t>
  </si>
  <si>
    <t>%</t>
  </si>
  <si>
    <t>PINTURA</t>
  </si>
  <si>
    <t>TRINTA DIAS</t>
  </si>
  <si>
    <t>TOTAL DO GRUPO</t>
  </si>
  <si>
    <t>CRONOGRAMA FÍSICO FINANCEIRO</t>
  </si>
  <si>
    <t>Serviços preliminares</t>
  </si>
  <si>
    <t>Plano de Gerenciamento de Resíduos da Construção Civil com ART/RRT.</t>
  </si>
  <si>
    <t>h</t>
  </si>
  <si>
    <t>Retirada parcial de forro de gesso em nivel existente, para instalação de infraestrutura elétrica e instalação de alçapões.</t>
  </si>
  <si>
    <t>conj.</t>
  </si>
  <si>
    <t>conj</t>
  </si>
  <si>
    <t>PAVIMENTAÇÕES</t>
  </si>
  <si>
    <t>Massa em gesso para  reparos após a retirada da infraestrutura elétrica aparente.</t>
  </si>
  <si>
    <t>Revisão geral das ferragens e mecanismos das esquadrias em madeira, com fornecimento das peças de reposição.</t>
  </si>
  <si>
    <t>Preparar e lixar, com lixa fina a superfície das portas com a recuperação de falhas e perfurações com massa plástica em bisnaga pigmentada ref. Mazza Montana.</t>
  </si>
  <si>
    <t>Programação visual e elementos decorativos</t>
  </si>
  <si>
    <t>Lixeiras de funcionário  em PVC diâmetro 25cm - altura 30cm - cor preta.</t>
  </si>
  <si>
    <t>Lixeira em inox com tampa vai e vem para salas de espera e circulação - Capacidade para 11l.</t>
  </si>
  <si>
    <t>Limpeza permanente da obra.</t>
  </si>
  <si>
    <t>Limpeza final da obra.</t>
  </si>
  <si>
    <t>Extintores</t>
  </si>
  <si>
    <t>Extintor de incêndio PQS-ABC 04 Kg -  com suportes e placas de identificação.</t>
  </si>
  <si>
    <t>Extintor de incêndio CO2- gás carbonico 6Kg- com suportes e placas de identificação.</t>
  </si>
  <si>
    <t>Placas de Sinalização</t>
  </si>
  <si>
    <t>Placa advertência "PROIBIDO FUMAR" fotoluminescente- 15x20cm.</t>
  </si>
  <si>
    <t>Placa fotoluminescente de balizamento de saída direita, esquerda, saída.</t>
  </si>
  <si>
    <t>Revestimento de piso</t>
  </si>
  <si>
    <t>4.2</t>
  </si>
  <si>
    <t>4.3</t>
  </si>
  <si>
    <t>4.4</t>
  </si>
  <si>
    <t>4.5</t>
  </si>
  <si>
    <t>4.6</t>
  </si>
  <si>
    <t>Esquadrias</t>
  </si>
  <si>
    <t>5.</t>
  </si>
  <si>
    <t>5.5</t>
  </si>
  <si>
    <t>6.</t>
  </si>
  <si>
    <t>Pintura</t>
  </si>
  <si>
    <t>Persianas</t>
  </si>
  <si>
    <t>8.</t>
  </si>
  <si>
    <t>Mobiliário</t>
  </si>
  <si>
    <t>Instalação de TV fornecida pelo Banco.</t>
  </si>
  <si>
    <t>11.</t>
  </si>
  <si>
    <t>11.1</t>
  </si>
  <si>
    <t>11.2</t>
  </si>
  <si>
    <t>11.3</t>
  </si>
  <si>
    <t>12.</t>
  </si>
  <si>
    <t>Complementos diversos</t>
  </si>
  <si>
    <t>12.1</t>
  </si>
  <si>
    <t>12.2</t>
  </si>
  <si>
    <t>12.3</t>
  </si>
  <si>
    <t>13.</t>
  </si>
  <si>
    <t>Limpeza</t>
  </si>
  <si>
    <t>13.1</t>
  </si>
  <si>
    <t>13.2</t>
  </si>
  <si>
    <t>14.</t>
  </si>
  <si>
    <t>Prevenção contra incêndio</t>
  </si>
  <si>
    <t>14.1</t>
  </si>
  <si>
    <t>14.2</t>
  </si>
  <si>
    <t>INFRAESTRUTURA ELÉTRICA</t>
  </si>
  <si>
    <t>Cabo  livre de halogêneo - antichama- tipo PP 3x1,5mm²/750V - Ligação das luminárias.</t>
  </si>
  <si>
    <t>cj</t>
  </si>
  <si>
    <t>un.</t>
  </si>
  <si>
    <t>1.7</t>
  </si>
  <si>
    <t>1.8</t>
  </si>
  <si>
    <t>1.9</t>
  </si>
  <si>
    <t>1.10</t>
  </si>
  <si>
    <t>1.11</t>
  </si>
  <si>
    <t>Caixa de passagem c/ tampa cega tipo condulete diam 25mm</t>
  </si>
  <si>
    <t xml:space="preserve">CRONOGRAMA FÍSICO </t>
  </si>
  <si>
    <t>FORRO</t>
  </si>
  <si>
    <t>PAREDES, DIVISÓRIAS E ESQUADRIAS</t>
  </si>
  <si>
    <t>PREVENÇÃO CONTRA INCÊNDIO - AS BUILT</t>
  </si>
  <si>
    <t>SERVIÇOS INICIAIS, DEMOLIÇÕES E RESÍDUOS</t>
  </si>
  <si>
    <t>Enc. Sociais SINAPI-RS JAN/2020</t>
  </si>
  <si>
    <t>3.3</t>
  </si>
  <si>
    <t>3.4</t>
  </si>
  <si>
    <t>3.5</t>
  </si>
  <si>
    <t>3.6</t>
  </si>
  <si>
    <t>5.6</t>
  </si>
  <si>
    <t>5.7</t>
  </si>
  <si>
    <t>Destinação de resíduos com entrega de Manifesto de Transporte de Resíduos e o Recibo de Destinação de Resíduos por empresa licenciada (atentar para observações e orientações no memorial descritivo)</t>
  </si>
  <si>
    <t>Remoção de vidro comum, para reaproveitamento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</si>
  <si>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</si>
  <si>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</si>
  <si>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</si>
  <si>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</si>
  <si>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</si>
  <si>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</si>
  <si>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</si>
  <si>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</si>
  <si>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</si>
  <si>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2.16</t>
  </si>
  <si>
    <t>2.17</t>
  </si>
  <si>
    <t>2.20</t>
  </si>
  <si>
    <t>2.21</t>
  </si>
  <si>
    <t>2.22</t>
  </si>
  <si>
    <t>2.23</t>
  </si>
  <si>
    <t>Massa corrida para interiores, 2 demãos</t>
  </si>
  <si>
    <t>7.3</t>
  </si>
  <si>
    <t>7.4</t>
  </si>
  <si>
    <t>7.5</t>
  </si>
  <si>
    <t>7.6</t>
  </si>
  <si>
    <t>III</t>
  </si>
  <si>
    <t>1.12</t>
  </si>
  <si>
    <t>1.13</t>
  </si>
  <si>
    <t>1.14</t>
  </si>
  <si>
    <t>1.15</t>
  </si>
  <si>
    <t>1.16</t>
  </si>
  <si>
    <t>1.17</t>
  </si>
  <si>
    <t>1.18</t>
  </si>
  <si>
    <t>1.19</t>
  </si>
  <si>
    <t>Canaleta alumínio 73x25 dupla c/ tampa de encaixe - branca</t>
  </si>
  <si>
    <t>1.20</t>
  </si>
  <si>
    <t>1.21</t>
  </si>
  <si>
    <t>1.22</t>
  </si>
  <si>
    <t>1.23</t>
  </si>
  <si>
    <t>1.24</t>
  </si>
  <si>
    <t>1.25</t>
  </si>
  <si>
    <t>Suporte para canaleta de alumínio p/três blocos com duas tomadas tipo bloco NBR 20A (PRETA) mais um bloco cego na cor branca (Identificar com EExx conforme circuito existente em adesivo em polisester autocolante fundo branco e letras pretas).</t>
  </si>
  <si>
    <t>1.26</t>
  </si>
  <si>
    <t>1.27</t>
  </si>
  <si>
    <t>1.28</t>
  </si>
  <si>
    <t>1.29</t>
  </si>
  <si>
    <t>1.30</t>
  </si>
  <si>
    <t>1.31</t>
  </si>
  <si>
    <t>1.32</t>
  </si>
  <si>
    <t>1.33</t>
  </si>
  <si>
    <t>Cabo tipo PP 3x1,5mm² para as extensões elétricas</t>
  </si>
  <si>
    <t>Plug  tipo Macho novo padrão 10A.</t>
  </si>
  <si>
    <t>2.14</t>
  </si>
  <si>
    <t>2.15</t>
  </si>
  <si>
    <t>Cabo unipolar tipo flexível, livre de halogêneo, antichama, 750V, seção 2,5 mm2.</t>
  </si>
  <si>
    <t>3.7</t>
  </si>
  <si>
    <t>3.8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</si>
  <si>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</si>
  <si>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</si>
  <si>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</si>
  <si>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</si>
  <si>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</si>
  <si>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</si>
  <si>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</si>
  <si>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</si>
  <si>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</si>
  <si>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</si>
  <si>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</si>
  <si>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</si>
  <si>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</si>
  <si>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</si>
  <si>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5.8</t>
  </si>
  <si>
    <t>5.9</t>
  </si>
  <si>
    <t>5.10</t>
  </si>
  <si>
    <t>5.11</t>
  </si>
  <si>
    <t>5.12</t>
  </si>
  <si>
    <t>5.13</t>
  </si>
  <si>
    <t>5.14</t>
  </si>
  <si>
    <t>Certificação dos Cabos de Rede UTP Cat. 5E</t>
  </si>
  <si>
    <t>SUBTOTAL INFRAESTRUTURA ELÉTRICA</t>
  </si>
  <si>
    <t>INSTALAÇÕES MECÂNICAS</t>
  </si>
  <si>
    <t>ADMINISTRAÇÃO LOCAL - 3%</t>
  </si>
  <si>
    <t>Cachepô em aço inox Ø40cm h=33cm com rodízios</t>
  </si>
  <si>
    <t>Infraestrutura elétrica, lógica e telefonia - Area da Superintendência</t>
  </si>
  <si>
    <t>Duto Slim - (Cinza)</t>
  </si>
  <si>
    <t>Adaptador porta equipamento para duto SLIM (Branco)</t>
  </si>
  <si>
    <t>Curva interna 90 graus Slim - outras cores (Cinza)</t>
  </si>
  <si>
    <t>Caixa de alumínio 100x100x50mm Branca com altura específica para canaleta 73x25mm</t>
  </si>
  <si>
    <t>Cabo Multilan UTP 24 AWG, 04 pares, Cat. 5e, LSZH na cor azul, ou verde.</t>
  </si>
  <si>
    <t>Derivação saída 2 eletrodutos 1" p/Canaleta de Alumínio de 73x25mm</t>
  </si>
  <si>
    <t>Suporte Dutotec  Ref. DT.63440.10 p/dois blocos com, DUAS tomadas tipo bloco NBR.20A Ref. DT.99230.00 (PRETA), mais dois RJ 45 Fêmea ou similar. Instalar embaixo das mesas.</t>
  </si>
  <si>
    <t>Suporte para canaleta de alumínio p/três blocos com duas tomadas tipo bloco NBR 20A (AZUL) mais um bloco cego na cor branca (Identificar com EExx conforme circuito existente em adesivo em polisester autocolante fundo branco e letras pretas) para sala CL e Afinidade.</t>
  </si>
  <si>
    <t>Suporte para canaleta de alumínio p/três blocos com duas tomadas tipo bloco NBR 20A (VERMELHA) mais um bloco cego na cor branca (Identificar com EExx conforme circuito existente em adesivo em polisester autocolante fundo branco e letras pretas) para impressoras.</t>
  </si>
  <si>
    <t>Suporte para canaleta de alumínio p/três blocos sendo dois bloco c/RJ.45 e mais um blocos cego, na cor branca (Identificar com PTxx, PLxx conforme circuito existente em adesivo em polisester autocolante fundo branco e letras pretas) para mesa no atendimento, sala CL, Afinidade e impressoras.</t>
  </si>
  <si>
    <t>Patch cord verde 2,5 mts para as mesas</t>
  </si>
  <si>
    <t>Patch cord azul 2,5 mts para as mesas</t>
  </si>
  <si>
    <t>Spiral tube 1/2" para organizar os cabos nas mesas preto.</t>
  </si>
  <si>
    <t>Patch cord azul 1,0 mts para o Rack</t>
  </si>
  <si>
    <t>Cabo de força para PC/Micro com plug macho e fêmea novo padrão preto com 3m.</t>
  </si>
  <si>
    <t>Luminária de EMBUTIR - LED 4x9W, com refletor parabólico e aletas de alumínio anodizado brilhante de alta refletância e alta pureza 99,85%. Soquete tipo push-in G-13 de engate rápido, rotor de segurança em policarbonato e contatos em bronze fosforoso, completa - para lâmpadas tubulares T8 LED 9 W, 1000 lumens, 4000K - Certificação CE, Garantia de 02 Anos. Marca Intral LSE-100 ou equivalente.</t>
  </si>
  <si>
    <t>Lâmpadas tubulares T8 LED 9 W, 1000 lumens, 4000K - Certificação CE, Garantia de 02 Anos. Marca Intral ou equivalente. Para a instalação no Ambiente Afinidade, conforme planta baixa das luminárias.</t>
  </si>
  <si>
    <t>Plug Macho e fêmea novo padrão - ligação luminárias</t>
  </si>
  <si>
    <t>Canaleta alumínio Dutotec X 53x15 dupla c/ tampa de encaixe - branca</t>
  </si>
  <si>
    <t>Suporte para canaleta de alumínio Dutotec X p/dois módulos Dutotec com dois Interruptores simples tipo bloco na cor branca. Para ponto dos interruptores das luminárias na sala do Superintendente.</t>
  </si>
  <si>
    <t>Desinstalação de Luminárias de SOBREPOR MR510 - HO 2x110W existentes, com Lâmpadas e reatores  - Descartar as luminárias, os reatores e lâmpadas deixar para uso na agência.</t>
  </si>
  <si>
    <t>Desinstalação e remanejo de infraestrutura de tubulações de elétrica e retornos de interruptores existentes na coluna da sala da Superintendência.</t>
  </si>
  <si>
    <t>Desinstalação de infraestrutura de tubulações de 1" de elétrica, lógica e fonia existentes na parede de madeira da sala da Superintendência.</t>
  </si>
  <si>
    <t>Desinstalação de infraestrutura de canaletas Dutotec de elétrica, lógica e fonia existentes na sala do Superintendente.</t>
  </si>
  <si>
    <t>Desinstalação e remanejo de suportes dutotec de tomadas estabilizadas, de lógica e fonia existentes na sala do Superintendente.</t>
  </si>
  <si>
    <t>Desinstalação de infraestrutura de tubulações de 1" e caixas de passagem com pontos de elétrica, lógica e fonia existentes na parede de madeira da plataforma da agência junto a parede da Superintendência.</t>
  </si>
  <si>
    <t>Desinstalação e remanejo de cabos de rede e fonia da Superintendência.</t>
  </si>
  <si>
    <t>Infraestrutura elétrica, lógica e telefonia - Ambiente Afinidade Provisório</t>
  </si>
  <si>
    <t>Desmontagem de infraestrutura de eletrodutos diâmetro 1" (25mm) existente no piso e da divisória de louro freijó.</t>
  </si>
  <si>
    <t>Desmontagem e remanejo de infraestrutura de canaletas PVC RD70 no piso e dos pontos de elétrica, lógica e fonia existentes na parede.</t>
  </si>
  <si>
    <t>Desmontagem e descarte de caixas de passagem, espelhos de tomadas antigo padrão e de espelhos de lógica e fonia de caixas petrolet, existentes na parede.</t>
  </si>
  <si>
    <t>Desmontagem e descarte de suportes de tomadas antigo padrão e de suportes de lógica e fonia de canaletas Dutotec, existentes na parede.</t>
  </si>
  <si>
    <t>Canaleta de PVC RD70 - (Cinza).</t>
  </si>
  <si>
    <t>Suporte para canaleta de alumínio p/três blocos com duas tomadas tipo bloco NBR 20A (PRETA) mais um bloco cego na cor branca (Identificar com EExx conforme circuito existente em adesivo em polisester autocolante fundo branco e letras pretas). Para instalação na canaleta na parede.</t>
  </si>
  <si>
    <t>Adaptador 3x1"  específica de canaleta de aluminio 73x25mm</t>
  </si>
  <si>
    <t>Curva Vertical em ABS  para canaleta de aluminio 73x25mm.</t>
  </si>
  <si>
    <t>Tampa terminal em ABS para canaleta Dutotec 73x25mm - branca</t>
  </si>
  <si>
    <t>2.18</t>
  </si>
  <si>
    <t>2.19</t>
  </si>
  <si>
    <t>2.24</t>
  </si>
  <si>
    <t>Furação em laje de concreto para tubulação de 1" (25mm) - Para deslocamento de eletrodutos que vem do andar térreo.</t>
  </si>
  <si>
    <t>2.25</t>
  </si>
  <si>
    <t>Eletroduto ferro semi pesado diâmetro 25 mm (1").</t>
  </si>
  <si>
    <t>2.26</t>
  </si>
  <si>
    <t>Infraestrutura elétrica, lógica e telefonia - Plataforma de ONs Lado Direito</t>
  </si>
  <si>
    <t>Canaleta de PVC RD70 - (Cinza) - Ponto novos</t>
  </si>
  <si>
    <t>Suporte para canaleta de alumínio p/três blocos com duas tomadas tipo bloco NBR 20A (PRETA) mais um bloco cego na cor branca (Identificar com EExx conforme circuito existente em adesivo em polisester autocolante fundo branco e letras pretas). Substituição dos suportes da parede.</t>
  </si>
  <si>
    <t>3.9</t>
  </si>
  <si>
    <t>3.10</t>
  </si>
  <si>
    <t>Suporte para canaleta de alumínio p/três blocos sendo dois bloco c/RJ.45 e mais um blocos cego, na cor branca (Identificar com PTxx, PLxx conforme circuito existente em adesivo em polisester autocolante fundo branco e letras pretas) para mesas no atendimento e impressoras.</t>
  </si>
  <si>
    <t>3.11</t>
  </si>
  <si>
    <t>Caixa de alumínio 100x100x50mm Branca com altura específica para canaleta 73x25mm. Instalar junto a caixa de PVC DE Fonia.</t>
  </si>
  <si>
    <t>3.12</t>
  </si>
  <si>
    <t>3.13</t>
  </si>
  <si>
    <t>3.14</t>
  </si>
  <si>
    <t>Bloco de inserção engate rápido M10 com bastidor completo - Para abertura de cabo CIT 40x20 Pares existente.</t>
  </si>
  <si>
    <t>3.15</t>
  </si>
  <si>
    <t>Caixa de Passagem 234x174x90mm - Steck ou Cemar. Para abertura do cabo CIT 40x20 Pares existente.</t>
  </si>
  <si>
    <t>3.16</t>
  </si>
  <si>
    <t>3.17</t>
  </si>
  <si>
    <t>3.18</t>
  </si>
  <si>
    <t>3.19</t>
  </si>
  <si>
    <t>3.20</t>
  </si>
  <si>
    <t>3.21</t>
  </si>
  <si>
    <t>3.22</t>
  </si>
  <si>
    <t>Infraestrutura elétrica, lógica e telefonia - Plataforma PJ Lado Esquerdo</t>
  </si>
  <si>
    <t>Desmontagem de infraestrutura de eletrodutos diâmetro 1" (25mm) existente na descida da parede de alvenaria e da divisória de louro freijó.</t>
  </si>
  <si>
    <t>Desmontagem e remanejo de infraestrutura de canaletas PVC RD70, extensões elétricas no piso existentes.</t>
  </si>
  <si>
    <t>Suporte para canaleta de alumínio p/três blocos sendo dois bloco c/RJ.45 e mais um blocos cego, na cor branca (Identificar com PTxx, PLxx conforme circuito existente em adesivo em polisester autocolante fundo branco e letras pretas) para mesa no atendimento PJ e impressoras.</t>
  </si>
  <si>
    <t>Infraestrutura Elétrica de Iluminação/tomadas e pontos de AC Split. Ambiente Afinidade.</t>
  </si>
  <si>
    <t>Desmontagem de infraestrutura de eletrodutos diâmetro 1" (25mm) existente na coluna de granito que liga os interruptoeres da SUREG.</t>
  </si>
  <si>
    <t>Desmontagem e remanejo dos retornos dos interruptores da SUREG para a nova posição na parede de gesso acartonado.</t>
  </si>
  <si>
    <t>Desmontagem e remanejo de infraestrutura de canaletas Dutotec dos pontos de elétrica, lógica e fonia existentes na parede.</t>
  </si>
  <si>
    <t>Desmontagem e descarte de Canaleta de PVC RD70 - (Cinza).</t>
  </si>
  <si>
    <t>Eletroduto ferro semi pesado diâmetro 25 mm (1"). Para interligações pelo forro do térreo dos pontos de rede lógica, fonia e elétrica estabilizada.</t>
  </si>
  <si>
    <t>Caixa de passagem c/ tampa cega tipo condulete diam 25mm. Para interligações pelo forro do térreo dos pontos de rede lógica, fonia e elétrica estabilizada.</t>
  </si>
  <si>
    <t>Luminária de EMBUTIR - LED 4x9W, com refletor parabólico e aletas de alumínio anodizado brilhante de alta refletância e alta pureza 99,85%. Soquete tipo push-in G-13 de engate rápido, rotor de segurança em policarbonato e contatos em bronze fosforoso, completa - para lâmpadas tubulares T8 LED 9 W, 1000 lumens, 4000K - Certificação CE, Garantia de 02 Anos. Marca Intral LSE-100 ou equivalente. Para a instalação no Ambiente Afinidade, conforme planta baixa das luminárias.</t>
  </si>
  <si>
    <t>5.15</t>
  </si>
  <si>
    <t>5.16</t>
  </si>
  <si>
    <t xml:space="preserve">Caixa de passagem de pvc para Dry wall 4x2" </t>
  </si>
  <si>
    <t>5.17</t>
  </si>
  <si>
    <t>Espelho Modular de pvc branco 4x2" (100x50mm) de três posições com bastidor:</t>
  </si>
  <si>
    <t>5.17.1</t>
  </si>
  <si>
    <t xml:space="preserve">          - 02 (Duas) tomadas 20A novo padrão brasileiro Preta e 01 bloco cego. Ponto elética estabilizada mesas, Móvel da TV Corporativa e da mesa da Recepção do Afinidade .</t>
  </si>
  <si>
    <t>5.17.2</t>
  </si>
  <si>
    <t xml:space="preserve">          - 02 (Duas) tomadas 20A novo padrão brasileiro Vermelha e 01 bloco cego. Impressora Laser da SUREG e Impressora Laser da Afinidade.</t>
  </si>
  <si>
    <t>5.17.3</t>
  </si>
  <si>
    <t xml:space="preserve">          - 02 (Duas) tomadas fêmea RJ45 e 01 Bloco cego branco. Impressora Laser da SUREG, Móvel da TV Corporativa, mesas e mesa da recepção do Afinidade.</t>
  </si>
  <si>
    <t>5.17.4</t>
  </si>
  <si>
    <t xml:space="preserve">          - 01 (Um) Bloco interruptor simples e dois módulos cegos branco. Iluminação das mesas do  Afinidade.</t>
  </si>
  <si>
    <t>5.17.5</t>
  </si>
  <si>
    <t xml:space="preserve">          - 02 (Dois) Blocos interruptor simples e 01 módulos cego branco. Iluminação do Suporte e Espera Afinidade.</t>
  </si>
  <si>
    <t>5.17.6</t>
  </si>
  <si>
    <t xml:space="preserve">          - 02 (Dois) Blocos interruptor simples e 01 módulos cego branco. Iluminação do área da Superintendência.</t>
  </si>
  <si>
    <t>5.18</t>
  </si>
  <si>
    <t>Conduíte eletroduto reforçado flexível 3/4". Para as descidas dos pontos dos interruptores e tomadas do Espaço Afinidade.</t>
  </si>
  <si>
    <t>5.19</t>
  </si>
  <si>
    <t>Canaleta alumínio 73x25 dupla c/ tampa de encaixe - branca. Para instalação oo painel traseiro das mesas da Afinidade e da descida do ponto da Máquina de café.</t>
  </si>
  <si>
    <t>5.20</t>
  </si>
  <si>
    <t>Adaptador 3x1"  específica de canaleta de aluminio 73x25mm. Para ponto de descida da Máquina de café e interligação forro canaleta das mesas.</t>
  </si>
  <si>
    <t>5.21</t>
  </si>
  <si>
    <t>5.22</t>
  </si>
  <si>
    <t>Suporte para canaleta de alumínio p/três blocos com duas tomadas tipo bloco NBR 20A (VERMELHA) mais um bloco cego na cor branca (Identificar com EExx conforme circuito existente em adesivo em polisester autocolante fundo branco e letras pretas) para Máquina de café.</t>
  </si>
  <si>
    <t>5.23</t>
  </si>
  <si>
    <t>5.24</t>
  </si>
  <si>
    <t>Cabo de cobre unipolar #4,0mm² flexível HF (Não Halogenado), 70°C  450/750V. Ref.  Afumex, Afitox, Atox ou equivalente.  Para circuito da condensadora, Máquina de café e impressora laser Afinidade.</t>
  </si>
  <si>
    <t>5.25</t>
  </si>
  <si>
    <t>Cabo de cobre unipolar #2,5mm² flexível HF (Não Halogenado), 70°C  450/750V. Ref.  Afumex, Afitox, Atox ou equivalente.  Para circuito das evaporadoras e iluminação.</t>
  </si>
  <si>
    <t>5.26</t>
  </si>
  <si>
    <t>Disjuntor monopolar/5kA tipo UL preto.</t>
  </si>
  <si>
    <t>5.26.1</t>
  </si>
  <si>
    <t xml:space="preserve">        -1x15A - (CD-ILUM./TOM.). Para circuito das evaporadoras K7. Material  deverá ser retirado em nosso depósito na Bagergs em Canoas/RS.</t>
  </si>
  <si>
    <t>5.26.2</t>
  </si>
  <si>
    <t xml:space="preserve">        -1x20A - (CD-ILUM./TOM.). Para circuito da Máquina de café e Impressora Laser. Material  deverá ser retirado em nosso depósito na Bagergs em Canoas/RS.</t>
  </si>
  <si>
    <t>5.27</t>
  </si>
  <si>
    <t>Disjuntor triplolar / 5kA tipo UL preto.</t>
  </si>
  <si>
    <t>5.27.1</t>
  </si>
  <si>
    <t xml:space="preserve">        -3x20A - (CD-ILUM./TOM.). Para circuito da condensadora. Material  deverá ser retirado em nosso depósito na Bagergs em Canoas/RS.</t>
  </si>
  <si>
    <t>5.28</t>
  </si>
  <si>
    <t>5.29</t>
  </si>
  <si>
    <t>5.30</t>
  </si>
  <si>
    <t>5.31</t>
  </si>
  <si>
    <t>5.32</t>
  </si>
  <si>
    <t>5.33</t>
  </si>
  <si>
    <t>5.34</t>
  </si>
  <si>
    <t>Eletroduto ferro semi pesado diâmetro 25 mm (1"). Para circuito da condensadora, Evaporadoras, Máquina de café e impressora laser Afinidade. Eletroduto será interligado do CD2 no corredor interno até os pontos de destino.</t>
  </si>
  <si>
    <t>5.35</t>
  </si>
  <si>
    <t>Caixa de passagem c/ tampa cega tipo condulete diam 25mm. Para circuito da condensadora, Evaporadoras, Máquina de café e impressora laser Afinidade. Material para uso na interligação do CD2 no corredor interno até os pontos de destino.</t>
  </si>
  <si>
    <t>5.36</t>
  </si>
  <si>
    <t>Estruturas de sustentação com vergalhões, buchas, braçadeiras tipo D com chaveta de 1" para eletrodutos de diam 25mm (1"). Para instalação de infraestrutura de eletrodutos para atendimento dos pontos de AC, condensadora e K7.</t>
  </si>
  <si>
    <t>5.37</t>
  </si>
  <si>
    <t>Abertura e recomposição de forro de gesso para instalação de alçapão com tampa com diâmetro de 40cm. Para instalação de infraestrutura de eletrodutos para atendimento dos pontos de AC, condensadora e K7.</t>
  </si>
  <si>
    <t>Serviços Complementares</t>
  </si>
  <si>
    <t>Asbuilts das Instalações Elet./Log./Telefônicas.</t>
  </si>
  <si>
    <t>Identificação com placa de PVC/Acrílico ou etiqueta de poliéster, fundo preto e letras brancas de todos os suportes dutotec de tomadas estabilizadas e suportes com RJ45 de lógica e fonia. Identificar nos suportes da parede e embaixo da mesa. Etiquetas deverão seguir o Memorial Padrão de Identificação do Banco.</t>
  </si>
  <si>
    <t>Identificação com anilhas Oval Grip amarelas de poliester ou etiqueta de poliéster fundo preto e letras brancas de todos os suportes dutotec de tomadas estabilizadas e suportes com RJ45 de lógica e fonia. Identificar nos suportes junto aos Racks, junto da parede e embaixo da mesa. Etiquetas deverão seguir o Memorial Padrão de Identificação do Banco.</t>
  </si>
  <si>
    <t>Logo Banrisul padrão afinidade, vazado, em aço inox, dimensão 60x65cm - Letra caixa Banrisul Afinidade - conforme padrão, com pintura P.U. cor prata fosco (Prata Lunar Volkswagen), Dimensões 75x32cm</t>
  </si>
  <si>
    <t>Execução de parede em gesso acartonado</t>
  </si>
  <si>
    <t>Adesivos logo para os biombos</t>
  </si>
  <si>
    <t>Adesivos logo para as poltronas</t>
  </si>
  <si>
    <t xml:space="preserve">Biombos </t>
  </si>
  <si>
    <t>Vidro temperado para biombo</t>
  </si>
  <si>
    <t>Vidro Temperado  para biombo 295,5cm x 50,0cm</t>
  </si>
  <si>
    <t>pç</t>
  </si>
  <si>
    <t xml:space="preserve">Vidro Temperado para biombo - 144,5cm x 50,0cm </t>
  </si>
  <si>
    <t>xxx</t>
  </si>
  <si>
    <t>Balcão impressora modelo afinidade</t>
  </si>
  <si>
    <t>Balcão para café, modelo afinidade</t>
  </si>
  <si>
    <t>Retirada de divisórias em louro freijó e vidro, para reaproveitamento.</t>
  </si>
  <si>
    <t>Demolições e retiradas</t>
  </si>
  <si>
    <t>Persiana rolô em tecido translúcido, tela solar, 3%, cor branca, instaladas lado a lado.</t>
  </si>
  <si>
    <t>Adequação da persiana existente da área da SUREG</t>
  </si>
  <si>
    <t>Limpeza de vidros</t>
  </si>
  <si>
    <t>AR CONDICIONADO</t>
  </si>
  <si>
    <t>Unidade Condensadora Central VRF capacidade 8HP , ciclo reverso, condensação a ar remoto, descarga axial horizontal,  380V 3F 60Hz. Fluido refrigerante R410-A</t>
  </si>
  <si>
    <t>Unidade evaporadora tipo Cassete 24.000 Btu/h, ciclo reverso 220V/1Ph c/ controle remoto sem fio.</t>
  </si>
  <si>
    <t>Conjunto junta de derivação em forma de "Y" para tubulações cfe bitola</t>
  </si>
  <si>
    <t>Cano de cobre ø 3/8", esp. parede 0,79mm</t>
  </si>
  <si>
    <t>kg</t>
  </si>
  <si>
    <t>Cano de cobre ø 5/8", esp. parede 0,79mm</t>
  </si>
  <si>
    <t>Cano de cobre ø 3/4", esp. parede 1,58mm</t>
  </si>
  <si>
    <t>Isolamento Borracha Elastomérica ø3/8"</t>
  </si>
  <si>
    <t>Isolamento Borracha Elastomérica ø5/8"</t>
  </si>
  <si>
    <t>Isolamento Borracha Elastomérica ø3/4"</t>
  </si>
  <si>
    <t>Válvula de bloqueio para unidades evaporadoras, acionamento manual.</t>
  </si>
  <si>
    <t>Tubo PVC  32 mm para ligação da drenagem dos condicionadores aos pontos de dreno, termicamente isolado.</t>
  </si>
  <si>
    <t>Carga de gás refrigerante adicional</t>
  </si>
  <si>
    <t>Solda foscoper</t>
  </si>
  <si>
    <t>Interligação elétrica de comando entre unidades evaporadoras e condensadoras</t>
  </si>
  <si>
    <t>Nitrogênio para soldagem da tubulação de cobre</t>
  </si>
  <si>
    <t>Suporte metálico para sustentação da evaporadora</t>
  </si>
  <si>
    <t>cj.</t>
  </si>
  <si>
    <t>Suporte metálico para sustentação da condensadora</t>
  </si>
  <si>
    <t>Calço amortecedor de vibração construído em neoprene</t>
  </si>
  <si>
    <t>Duto em chapa de aço galvanizada bitola n. 24, com acessórios. Para proteção externa das linhas frigorígenas.</t>
  </si>
  <si>
    <t xml:space="preserve">Fechar hermeticamente difusores deste ambiente, com chapa de aço e manta isolante ou chapa de MPU. </t>
  </si>
  <si>
    <t>Acessórios diversos (suportes, pinos roscados,parafusos, fita PVC, cabos, cola) para instalação e montagens.</t>
  </si>
  <si>
    <t>SUBTOTAL  INSTALAÇÕES MECÂNICAS</t>
  </si>
  <si>
    <t xml:space="preserve">SUBTOTAL TOTAL </t>
  </si>
  <si>
    <t>Reorganização de leiaute para instalações definitivas, no Espaço Afinidade, SUREG  e Área de Atendimento da Agência</t>
  </si>
  <si>
    <t>Tapumes de divisórias tipo BP Plus, e=35mm, cor Cristal, completa tipo PN1/PN2 (Painéis Cegos) piso/teto.</t>
  </si>
  <si>
    <t>Retirada e destinação de carpete da SUREG, para descarte, com raspagem da cola da superfície do piso.</t>
  </si>
  <si>
    <t>Forro</t>
  </si>
  <si>
    <t>Adequação do Cortineiro em Gesso - Afinidade e SUREG</t>
  </si>
  <si>
    <t xml:space="preserve">Rodapés </t>
  </si>
  <si>
    <t>Reinstalação de rodapé</t>
  </si>
  <si>
    <t>Fornecimento e instalação de rodapé de madeira h 10 cm igual ao existente.</t>
  </si>
  <si>
    <t>Fita de fixação de carpete, metálica</t>
  </si>
  <si>
    <t>Soleira em granito polido idem existente e=25,0cm - Apresentar amostra para aprovação.</t>
  </si>
  <si>
    <t xml:space="preserve">Paredes e Divisórias </t>
  </si>
  <si>
    <t>Demolição de parede para abertura de porta</t>
  </si>
  <si>
    <t>1. OBJETO: OBRAS CIVIS, INSTALAÇÕES ELÉTRICAS, LÓGICAS E MECÂNICAS NA AGÊNCIA SANTA CRUZ DO SUL</t>
  </si>
  <si>
    <t>2. ENDEREÇO DE EXECUÇÃO/ENTREGA: Rua Marechal Deodoro, 391 - Santa Cruz do Sul/RS</t>
  </si>
  <si>
    <t>Remoção de persianas, para adequação, aproveitamento ou descarte</t>
  </si>
  <si>
    <t>8.1</t>
  </si>
  <si>
    <t>9.</t>
  </si>
  <si>
    <t>9.1</t>
  </si>
  <si>
    <t>9.2</t>
  </si>
  <si>
    <t>10.</t>
  </si>
  <si>
    <t xml:space="preserve">Fornecimento e instalação de placa Banrisul Afinidade interna junto à entrada  - aço inoxidável com acrílico transparente adesivada nas cores padrão. 50cm×55cm. </t>
  </si>
  <si>
    <t>Tapete azul padrão Banrisul Afinidade (2,50m x 3,00m) Ref. Baltimore Five Star  Collection cor 922BB2 acabamento de borda tipo overlock.</t>
  </si>
  <si>
    <t>Dados vazados em aço inoxidável retroiluminados 70cmx70cm</t>
  </si>
  <si>
    <t>Porta divisória tipo PB Plus cor branca, montantes e rodapés simples, de aço prata natural c/ferragem completa tipo alavanca .</t>
  </si>
  <si>
    <t>Conjunto de folhagem (palmeira ráfis, h=120cm) e vaso (na cor cinza gelo), montado, com material para plantio de folhagem: argila expandida, terra vegetal e lascas de cascas de árvore.</t>
  </si>
  <si>
    <t>As-built (civil e mecânica)</t>
  </si>
  <si>
    <t>10.1</t>
  </si>
  <si>
    <t>10.2</t>
  </si>
  <si>
    <t>Painéis</t>
  </si>
  <si>
    <t>Armário Baixo</t>
  </si>
  <si>
    <t>14.3</t>
  </si>
  <si>
    <t>14.4</t>
  </si>
  <si>
    <t>14.5</t>
  </si>
  <si>
    <t>14.6</t>
  </si>
  <si>
    <t>14.7</t>
  </si>
  <si>
    <t>14.8</t>
  </si>
  <si>
    <t>17.1</t>
  </si>
  <si>
    <t>18.1</t>
  </si>
  <si>
    <t>13.3</t>
  </si>
  <si>
    <t>13.4</t>
  </si>
  <si>
    <t>13.5</t>
  </si>
  <si>
    <t>13.6</t>
  </si>
  <si>
    <t>13.7</t>
  </si>
  <si>
    <t>Birô + balcão modelo afinidade</t>
  </si>
  <si>
    <t>Birô acessível + balcão modelo afinidade</t>
  </si>
  <si>
    <t>Birô recepção + balcão modelo afinidade</t>
  </si>
  <si>
    <t>Painel removível h=105cm - e+ 4cm instalado junto às paredes com utilizando 2 conjuntos de cunhas e contra cunhas no mínimo. MDF Ref. Rovere Marsalla.</t>
  </si>
  <si>
    <t>Painel removível rodapé de madeira laminada h=40cm e= 4cm. MDF Ref. Rovere Marsalla.</t>
  </si>
  <si>
    <t>10.3</t>
  </si>
  <si>
    <t>10.4</t>
  </si>
  <si>
    <t>10.5</t>
  </si>
  <si>
    <t>8.2</t>
  </si>
  <si>
    <t>Mesa centro 100,0cm x 100,0cm</t>
  </si>
  <si>
    <t>Pintura PVA na cor branca sobre forro em gesso com emassamento</t>
  </si>
  <si>
    <t>Pintura esmalte sintético branco para esquadrias de metal com fundo antiferruginoso</t>
  </si>
  <si>
    <t>Película  jateada  - Espaço Afinidade</t>
  </si>
  <si>
    <t>Vidro</t>
  </si>
  <si>
    <t>Remanejo de porta simples de abrir em madeira</t>
  </si>
  <si>
    <t xml:space="preserve">Marco para porta em madeira 90 x 2,10, com guarnições </t>
  </si>
  <si>
    <t>Fornecimento e instalação de caixilharia fixa de alumínio anodizado cor bronze, perfil para vidro temperado, piso-forro.</t>
  </si>
  <si>
    <t>Remanejo e adequação de divisórias em louro freijó - SUREG</t>
  </si>
  <si>
    <t>Revestimento de parede em gesso acartonado com reaproveitamento e adequação de divisórias em louro freijó - SUREG</t>
  </si>
  <si>
    <t>8.3</t>
  </si>
  <si>
    <t>8.4</t>
  </si>
  <si>
    <t>8.5</t>
  </si>
  <si>
    <t>8.6</t>
  </si>
  <si>
    <t>8.7</t>
  </si>
  <si>
    <t>8.8</t>
  </si>
  <si>
    <t>15.</t>
  </si>
  <si>
    <t>15.1</t>
  </si>
  <si>
    <t>15.2</t>
  </si>
  <si>
    <t>16.</t>
  </si>
  <si>
    <t>16.1</t>
  </si>
  <si>
    <t>16.2</t>
  </si>
  <si>
    <t>16.3</t>
  </si>
  <si>
    <t>16.4</t>
  </si>
  <si>
    <t>16.5</t>
  </si>
  <si>
    <t>16.6</t>
  </si>
  <si>
    <t>16.7</t>
  </si>
  <si>
    <t>17.</t>
  </si>
  <si>
    <t>17.2</t>
  </si>
  <si>
    <t>17.3</t>
  </si>
  <si>
    <t>18.</t>
  </si>
  <si>
    <t>18.1.1</t>
  </si>
  <si>
    <t>18.1.2</t>
  </si>
  <si>
    <t>18.2</t>
  </si>
  <si>
    <t>18.2.1</t>
  </si>
  <si>
    <t>18.2.2</t>
  </si>
  <si>
    <t>Fornecimento e instalação de placa Banrisul Afinidade externa - aço inoxidável em sanduíche de acrílicos transparente azul Pantone 300C e Pantone 298C. 50cm×55cm.</t>
  </si>
  <si>
    <t xml:space="preserve">Vidro Temperado para biombo - 71cm x 50,0cm </t>
  </si>
  <si>
    <t>Vidro Temperado  para biombo 288,5cm x 50,0cm</t>
  </si>
  <si>
    <t xml:space="preserve">Carpete tipo modular em placas de 50x50cm, linha SYNCOPATION cor PUTTY 3297 ou equivalente. Aprovar amostra com a Engenharia. </t>
  </si>
  <si>
    <t>Fechamento horizontal junto às janelas em Tampo de MDF Rovere Marsalla</t>
  </si>
  <si>
    <t>Vidro incolor 5mm - recomposição divisória em louro freijó</t>
  </si>
  <si>
    <t>Painel Móvel TV  sala de estar H 3,50m. MDF Ref. Rovere Marsalla.</t>
  </si>
  <si>
    <t>Película vinílica sobre gesso acartonado logo dados em tons de cinza</t>
  </si>
  <si>
    <t>8.9</t>
  </si>
  <si>
    <t>Painel removível + ripado instalado junto às paredes acima dos painéis biombo, utilizando 2 conjuntos de cunhas e contra cunhas no mínimo. MDF Ref. Rovere Marsalla.</t>
  </si>
  <si>
    <t>Pintura acrílica acetinado, na cor branca sobre parede de alvenaria com revestimento em reboco com emassamento.</t>
  </si>
  <si>
    <t>Pintura acrílica fosco, na cor azul ref. SUVINIL AZUL ROYAL sobre gesso acartonado com massa corrida.</t>
  </si>
  <si>
    <t>Pintura acrílica fosco, na cor ref. SUVINIL Prata C161, sobre parede de alvenaria com revestimento em reboco com emassamento. SUREG</t>
  </si>
  <si>
    <t>Pintura acrílica acetinado, na cor branca sobre parede em gesso acartonado com emassamento.</t>
  </si>
  <si>
    <t>Pintura Verniz poliuretano inclolor fosco sobre madeira.</t>
  </si>
  <si>
    <t>Organização e montagem geral do leiaute provisório, no no Espaço Afinidade, SUREG  e Área de Atendimento da Agência - conforme leiaute fornecido. (Equipe 1 dia - 4 ajudantes especializados)</t>
  </si>
  <si>
    <t>Locação de andaime móvel metálico para ambiente interno h 3,60m</t>
  </si>
  <si>
    <t>Retirada das portas de acesso da SUREG, com marco, para reaproveitamento.</t>
  </si>
  <si>
    <t>Retirada de rodapés de madeira para reaproveitamento</t>
  </si>
  <si>
    <t>Carga manual e transporte de conteiners para destinação e descarte dos resíduos de caliças, ferro, vidro, madeiras, alumínio, cerâmicas, gesso, etc, produzidos pela construção civil (atentar para observações e orientações no memorial descritivo)</t>
  </si>
  <si>
    <t>Fornecimento e instalação de Forro de gesso liso, em nível, em placas 70x70cm, e=30mm.</t>
  </si>
  <si>
    <t>Abertura de alçapão em forro de gesso, d=35cm</t>
  </si>
  <si>
    <t>Vidro temperado inclolor fixo com neoprene espessura 8mm</t>
  </si>
  <si>
    <t>Biombo em L 303 cm x H 105cm + L 150cm x H 105cm montado com vidro temperado adesivado h=40cm sobre o painel, h TOTAL = 145CM - VIDRO FIXO SOBRE PRESSÃO. MDF Ref. Rovere Marsalla.</t>
  </si>
  <si>
    <t>Biombo em L 295 cm x H 105cm + L 150cm x H 105cm montado com vidro temperado adesivado h=40cm sobre o painel, h TOTAL = 145CM - VIDRO FIXO SOBRE PRESSÃO. MDF Ref. Rovere Marsalla.</t>
  </si>
  <si>
    <t>Biombo em L 295 cm x H 105cm + L  73cm x H 105cm montadocom vidro temperado adesivado h=40cm sobre o painel, h TOTAL = 145CM - VIDRO FIXO SOBRE PRESSÃO. MDF Ref. Rovere Marsalla.</t>
  </si>
  <si>
    <t>Piso vinílico área da SUREG, em placas 50cmx50cm - Referência Forbo Allura Flex, 1664, Grafite Wave, espessura 5mm</t>
  </si>
  <si>
    <t>Porta dupla de correr 2x90x 210,0cm em madeira com programação visual, automatização e sensor de presença.</t>
  </si>
  <si>
    <t>Conjunto automatização das duas portas e sensores de presença.</t>
  </si>
  <si>
    <t>PLANILHA DE ORÇAMENTO</t>
  </si>
  <si>
    <r>
      <t xml:space="preserve">1. OBJETO: </t>
    </r>
    <r>
      <rPr>
        <sz val="10"/>
        <color indexed="8"/>
        <rFont val="Calibri"/>
        <family val="2"/>
        <scheme val="minor"/>
      </rPr>
      <t>OBRAS CIVIS, INSTALAÇÕES ELÉTRICAS, LÓGICAS E MECÂNICAS NA AGÊNCIA SANTA CRUZ DO SUL</t>
    </r>
  </si>
  <si>
    <t>SESSENTA DIAS</t>
  </si>
  <si>
    <t>ELEMENTOS DECORATIVOS E MOBILIÁRIO</t>
  </si>
  <si>
    <t>LIMPEZA</t>
  </si>
  <si>
    <t>NOVENTA DIAS</t>
  </si>
  <si>
    <t>3. PRAZO DE EXECUÇÃO/ENTREGA: 90 dias corridos</t>
  </si>
  <si>
    <t>QUINZE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</si>
</sst>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;[Red]#,##0.00"/>
    <numFmt numFmtId="165" formatCode="* #,##0.00\ ;\-* #,##0.00\ ;* \-#\ ;@\ "/>
    <numFmt numFmtId="166" formatCode="&quot;R$&quot;#,##0.00_);[Red]\(&quot;R$&quot;#,##0.00\)"/>
    <numFmt numFmtId="167" formatCode="mmmm\,\ yyyy;@"/>
  </numFmts>
  <fonts count="3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MS Sans Serif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sz val="10"/>
      <name val="Arial"/>
      <family val="2"/>
      <charset val="204"/>
    </font>
    <font>
      <sz val="7"/>
      <name val="Calibri"/>
      <family val="2"/>
      <scheme val="minor"/>
    </font>
    <font>
      <sz val="8"/>
      <name val="MS Sans Serif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99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 style="thin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medium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  <border>
      <left/>
      <right/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 style="hair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 style="hair">
        <color theme="3"/>
      </right>
      <top style="thin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hair">
        <color theme="3"/>
      </bottom>
      <diagonal/>
    </border>
    <border>
      <left style="hair">
        <color theme="3"/>
      </left>
      <right style="hair">
        <color theme="3"/>
      </right>
      <top style="medium">
        <color theme="3"/>
      </top>
      <bottom style="medium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3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 style="hair">
        <color theme="3"/>
      </left>
      <right style="hair">
        <color theme="3"/>
      </right>
      <top/>
      <bottom style="medium">
        <color theme="3"/>
      </bottom>
      <diagonal/>
    </border>
    <border>
      <left/>
      <right/>
      <top style="hair">
        <color theme="3"/>
      </top>
      <bottom/>
      <diagonal/>
    </border>
    <border>
      <left style="hair">
        <color theme="3"/>
      </left>
      <right style="hair">
        <color theme="3"/>
      </right>
      <top/>
      <bottom/>
      <diagonal/>
    </border>
    <border>
      <left style="hair">
        <color theme="3"/>
      </left>
      <right style="hair">
        <color theme="3"/>
      </right>
      <top style="hair">
        <color theme="3"/>
      </top>
      <bottom/>
      <diagonal/>
    </border>
    <border>
      <left/>
      <right style="hair">
        <color theme="3"/>
      </right>
      <top style="medium">
        <color theme="3"/>
      </top>
      <bottom style="medium">
        <color theme="3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3"/>
      </right>
      <top style="thin">
        <color theme="3"/>
      </top>
      <bottom style="thin">
        <color theme="3"/>
      </bottom>
      <diagonal/>
    </border>
    <border>
      <left style="hair">
        <color theme="3"/>
      </left>
      <right/>
      <top style="medium">
        <color theme="3"/>
      </top>
      <bottom style="medium">
        <color theme="3"/>
      </bottom>
      <diagonal/>
    </border>
    <border>
      <left/>
      <right style="hair">
        <color theme="3"/>
      </right>
      <top/>
      <bottom style="hair">
        <color theme="3"/>
      </bottom>
      <diagonal/>
    </border>
    <border>
      <left/>
      <right/>
      <top style="thin">
        <color theme="3"/>
      </top>
      <bottom style="thin">
        <color indexed="64"/>
      </bottom>
      <diagonal/>
    </border>
    <border>
      <left/>
      <right style="hair">
        <color theme="3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" fillId="0" borderId="0">
      <alignment vertical="center"/>
    </xf>
    <xf numFmtId="0" fontId="4" fillId="0" borderId="0"/>
    <xf numFmtId="0" fontId="5" fillId="0" borderId="0"/>
    <xf numFmtId="0" fontId="2" fillId="0" borderId="0"/>
    <xf numFmtId="40" fontId="2" fillId="0" borderId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/>
    <xf numFmtId="9" fontId="18" fillId="0" borderId="0" applyBorder="0" applyProtection="0"/>
    <xf numFmtId="165" fontId="18" fillId="0" borderId="0" applyBorder="0" applyProtection="0"/>
    <xf numFmtId="166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>
      <alignment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>
      <alignment vertical="center"/>
    </xf>
    <xf numFmtId="0" fontId="29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279">
    <xf numFmtId="0" fontId="0" fillId="0" borderId="0" xfId="0"/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Fill="1" applyBorder="1" applyAlignment="1" applyProtection="1">
      <protection hidden="1"/>
    </xf>
    <xf numFmtId="0" fontId="16" fillId="0" borderId="0" xfId="0" applyFont="1" applyFill="1" applyBorder="1" applyProtection="1">
      <protection hidden="1"/>
    </xf>
    <xf numFmtId="10" fontId="13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 wrapText="1"/>
      <protection hidden="1"/>
    </xf>
    <xf numFmtId="0" fontId="8" fillId="0" borderId="0" xfId="0" applyFont="1" applyFill="1" applyAlignment="1" applyProtection="1">
      <alignment horizontal="right" vertical="center" wrapText="1"/>
      <protection hidden="1"/>
    </xf>
    <xf numFmtId="0" fontId="8" fillId="0" borderId="0" xfId="0" applyFont="1" applyFill="1" applyAlignment="1" applyProtection="1">
      <alignment horizontal="left" vertical="center" wrapText="1"/>
      <protection hidden="1"/>
    </xf>
    <xf numFmtId="2" fontId="8" fillId="0" borderId="0" xfId="0" applyNumberFormat="1" applyFont="1" applyFill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4" fontId="8" fillId="0" borderId="0" xfId="0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Protection="1"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8" fillId="0" borderId="4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8" fillId="0" borderId="2" xfId="0" applyFont="1" applyBorder="1" applyProtection="1">
      <protection hidden="1"/>
    </xf>
    <xf numFmtId="0" fontId="12" fillId="0" borderId="0" xfId="0" applyFont="1" applyFill="1" applyBorder="1" applyAlignment="1" applyProtection="1">
      <alignment horizontal="right" vertical="center" wrapText="1"/>
      <protection hidden="1"/>
    </xf>
    <xf numFmtId="0" fontId="12" fillId="0" borderId="7" xfId="0" applyFont="1" applyFill="1" applyBorder="1" applyAlignment="1" applyProtection="1">
      <alignment horizontal="right" vertical="center" wrapText="1"/>
      <protection hidden="1"/>
    </xf>
    <xf numFmtId="0" fontId="6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9" xfId="0" applyFont="1" applyFill="1" applyBorder="1" applyAlignment="1" applyProtection="1">
      <alignment horizontal="justify" vertical="center" wrapText="1"/>
      <protection hidden="1"/>
    </xf>
    <xf numFmtId="4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Font="1" applyFill="1" applyBorder="1" applyAlignment="1" applyProtection="1">
      <alignment horizontal="center" vertical="center" wrapText="1"/>
      <protection hidden="1"/>
    </xf>
    <xf numFmtId="4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4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4" xfId="0" applyFont="1" applyFill="1" applyBorder="1" applyAlignment="1" applyProtection="1">
      <alignment horizontal="justify" vertical="center" wrapText="1"/>
      <protection hidden="1"/>
    </xf>
    <xf numFmtId="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6" xfId="0" applyFont="1" applyFill="1" applyBorder="1" applyAlignment="1" applyProtection="1">
      <alignment horizontal="justify" vertical="center" wrapText="1"/>
      <protection hidden="1"/>
    </xf>
    <xf numFmtId="4" fontId="8" fillId="0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Font="1" applyFill="1" applyBorder="1" applyAlignment="1" applyProtection="1">
      <alignment horizontal="center" vertical="center" wrapText="1"/>
      <protection hidden="1"/>
    </xf>
    <xf numFmtId="4" fontId="8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Border="1" applyProtection="1">
      <protection hidden="1"/>
    </xf>
    <xf numFmtId="0" fontId="6" fillId="0" borderId="11" xfId="0" applyFont="1" applyBorder="1" applyProtection="1">
      <protection hidden="1"/>
    </xf>
    <xf numFmtId="0" fontId="6" fillId="0" borderId="11" xfId="0" applyFont="1" applyFill="1" applyBorder="1" applyAlignment="1" applyProtection="1">
      <alignment vertical="center"/>
      <protection hidden="1"/>
    </xf>
    <xf numFmtId="10" fontId="6" fillId="2" borderId="11" xfId="10" applyNumberFormat="1" applyFont="1" applyFill="1" applyBorder="1" applyAlignment="1" applyProtection="1">
      <alignment vertical="center"/>
      <protection hidden="1"/>
    </xf>
    <xf numFmtId="0" fontId="8" fillId="0" borderId="9" xfId="0" applyFont="1" applyBorder="1" applyAlignment="1" applyProtection="1">
      <alignment horizontal="center" vertical="center"/>
      <protection hidden="1"/>
    </xf>
    <xf numFmtId="0" fontId="8" fillId="0" borderId="9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8" fillId="2" borderId="9" xfId="0" applyFont="1" applyFill="1" applyBorder="1" applyAlignment="1" applyProtection="1">
      <alignment vertical="center"/>
      <protection hidden="1"/>
    </xf>
    <xf numFmtId="0" fontId="8" fillId="0" borderId="10" xfId="0" applyFont="1" applyBorder="1" applyAlignment="1" applyProtection="1">
      <alignment horizontal="center" vertical="center"/>
      <protection hidden="1"/>
    </xf>
    <xf numFmtId="0" fontId="8" fillId="0" borderId="10" xfId="0" applyFont="1" applyBorder="1" applyAlignment="1" applyProtection="1">
      <alignment vertical="center"/>
      <protection hidden="1"/>
    </xf>
    <xf numFmtId="0" fontId="8" fillId="0" borderId="12" xfId="0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14" fillId="2" borderId="13" xfId="0" applyFont="1" applyFill="1" applyBorder="1" applyAlignment="1" applyProtection="1">
      <alignment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hidden="1"/>
    </xf>
    <xf numFmtId="10" fontId="8" fillId="0" borderId="0" xfId="10" applyNumberFormat="1" applyFont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left" vertical="center" wrapText="1"/>
      <protection hidden="1"/>
    </xf>
    <xf numFmtId="0" fontId="6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justify" vertical="center" wrapText="1"/>
      <protection hidden="1"/>
    </xf>
    <xf numFmtId="4" fontId="11" fillId="0" borderId="20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2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23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9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24" xfId="0" applyNumberFormat="1" applyFont="1" applyFill="1" applyBorder="1" applyAlignment="1" applyProtection="1">
      <alignment horizontal="right" vertical="center" wrapText="1"/>
      <protection hidden="1"/>
    </xf>
    <xf numFmtId="166" fontId="24" fillId="0" borderId="25" xfId="14" applyFont="1" applyFill="1" applyBorder="1" applyAlignment="1" applyProtection="1">
      <alignment horizontal="right"/>
      <protection hidden="1"/>
    </xf>
    <xf numFmtId="166" fontId="24" fillId="0" borderId="26" xfId="14" applyFont="1" applyFill="1" applyBorder="1" applyAlignment="1" applyProtection="1">
      <alignment horizontal="right"/>
      <protection hidden="1"/>
    </xf>
    <xf numFmtId="166" fontId="6" fillId="0" borderId="27" xfId="14" applyFont="1" applyFill="1" applyBorder="1" applyAlignment="1" applyProtection="1">
      <alignment horizontal="right" vertical="center" wrapText="1"/>
      <protection hidden="1"/>
    </xf>
    <xf numFmtId="9" fontId="24" fillId="0" borderId="28" xfId="0" applyNumberFormat="1" applyFont="1" applyFill="1" applyBorder="1" applyAlignment="1" applyProtection="1">
      <alignment horizontal="left"/>
      <protection hidden="1"/>
    </xf>
    <xf numFmtId="0" fontId="24" fillId="0" borderId="28" xfId="0" applyFont="1" applyFill="1" applyBorder="1" applyAlignment="1" applyProtection="1">
      <alignment horizontal="left"/>
      <protection hidden="1"/>
    </xf>
    <xf numFmtId="0" fontId="24" fillId="0" borderId="29" xfId="0" applyFont="1" applyFill="1" applyBorder="1" applyAlignment="1" applyProtection="1">
      <alignment horizontal="left"/>
      <protection hidden="1"/>
    </xf>
    <xf numFmtId="166" fontId="24" fillId="0" borderId="30" xfId="0" applyNumberFormat="1" applyFont="1" applyFill="1" applyBorder="1" applyAlignment="1" applyProtection="1">
      <alignment horizontal="right"/>
      <protection hidden="1"/>
    </xf>
    <xf numFmtId="2" fontId="24" fillId="0" borderId="25" xfId="15" applyNumberFormat="1" applyFont="1" applyFill="1" applyBorder="1" applyAlignment="1" applyProtection="1">
      <alignment horizontal="right"/>
      <protection hidden="1"/>
    </xf>
    <xf numFmtId="2" fontId="24" fillId="0" borderId="31" xfId="15" applyNumberFormat="1" applyFont="1" applyFill="1" applyBorder="1" applyAlignment="1" applyProtection="1">
      <alignment horizontal="right"/>
      <protection hidden="1"/>
    </xf>
    <xf numFmtId="2" fontId="24" fillId="0" borderId="26" xfId="15" applyNumberFormat="1" applyFont="1" applyFill="1" applyBorder="1" applyAlignment="1" applyProtection="1">
      <alignment horizontal="right"/>
      <protection hidden="1"/>
    </xf>
    <xf numFmtId="166" fontId="6" fillId="4" borderId="35" xfId="14" applyFont="1" applyFill="1" applyBorder="1" applyAlignment="1" applyProtection="1">
      <alignment horizontal="right" vertical="center"/>
      <protection hidden="1"/>
    </xf>
    <xf numFmtId="166" fontId="6" fillId="4" borderId="36" xfId="14" applyFont="1" applyFill="1" applyBorder="1" applyAlignment="1" applyProtection="1">
      <alignment horizontal="right" vertical="center"/>
      <protection hidden="1"/>
    </xf>
    <xf numFmtId="0" fontId="6" fillId="4" borderId="36" xfId="0" applyFont="1" applyFill="1" applyBorder="1" applyAlignment="1" applyProtection="1">
      <alignment horizontal="center" wrapText="1"/>
      <protection hidden="1"/>
    </xf>
    <xf numFmtId="166" fontId="8" fillId="2" borderId="35" xfId="14" applyFont="1" applyFill="1" applyBorder="1" applyAlignment="1" applyProtection="1">
      <alignment horizontal="right"/>
      <protection hidden="1"/>
    </xf>
    <xf numFmtId="166" fontId="8" fillId="2" borderId="36" xfId="14" applyFont="1" applyFill="1" applyBorder="1" applyAlignment="1" applyProtection="1">
      <alignment horizontal="right"/>
      <protection hidden="1"/>
    </xf>
    <xf numFmtId="166" fontId="8" fillId="2" borderId="36" xfId="14" applyFont="1" applyFill="1" applyBorder="1" applyAlignment="1" applyProtection="1">
      <alignment horizontal="right" vertical="center" wrapText="1"/>
      <protection hidden="1"/>
    </xf>
    <xf numFmtId="0" fontId="6" fillId="2" borderId="36" xfId="0" applyFont="1" applyFill="1" applyBorder="1" applyAlignment="1" applyProtection="1">
      <alignment horizontal="center" wrapText="1"/>
      <protection hidden="1"/>
    </xf>
    <xf numFmtId="0" fontId="8" fillId="2" borderId="35" xfId="16" applyNumberFormat="1" applyFont="1" applyFill="1" applyBorder="1" applyAlignment="1" applyProtection="1">
      <alignment horizontal="right" wrapText="1"/>
      <protection hidden="1"/>
    </xf>
    <xf numFmtId="0" fontId="8" fillId="2" borderId="36" xfId="16" applyNumberFormat="1" applyFont="1" applyFill="1" applyBorder="1" applyAlignment="1" applyProtection="1">
      <alignment horizontal="right" wrapText="1"/>
      <protection hidden="1"/>
    </xf>
    <xf numFmtId="164" fontId="8" fillId="2" borderId="36" xfId="14" applyNumberFormat="1" applyFont="1" applyFill="1" applyBorder="1" applyAlignment="1" applyProtection="1">
      <alignment horizontal="right" vertical="center" wrapText="1"/>
      <protection hidden="1"/>
    </xf>
    <xf numFmtId="166" fontId="8" fillId="0" borderId="35" xfId="14" applyFont="1" applyBorder="1" applyAlignment="1" applyProtection="1">
      <alignment horizontal="right"/>
      <protection hidden="1"/>
    </xf>
    <xf numFmtId="1" fontId="8" fillId="2" borderId="35" xfId="14" applyNumberFormat="1" applyFont="1" applyFill="1" applyBorder="1" applyAlignment="1" applyProtection="1">
      <alignment horizontal="right"/>
      <protection hidden="1"/>
    </xf>
    <xf numFmtId="1" fontId="8" fillId="2" borderId="36" xfId="14" applyNumberFormat="1" applyFont="1" applyFill="1" applyBorder="1" applyAlignment="1" applyProtection="1">
      <alignment horizontal="right"/>
      <protection hidden="1"/>
    </xf>
    <xf numFmtId="1" fontId="8" fillId="2" borderId="36" xfId="14" applyNumberFormat="1" applyFont="1" applyFill="1" applyBorder="1" applyAlignment="1" applyProtection="1">
      <alignment horizontal="right" vertical="center" wrapText="1"/>
      <protection hidden="1"/>
    </xf>
    <xf numFmtId="166" fontId="16" fillId="0" borderId="35" xfId="14" applyFont="1" applyBorder="1" applyAlignment="1" applyProtection="1">
      <alignment horizontal="right" vertical="center"/>
      <protection hidden="1"/>
    </xf>
    <xf numFmtId="166" fontId="16" fillId="0" borderId="36" xfId="14" applyFont="1" applyBorder="1" applyAlignment="1" applyProtection="1">
      <alignment horizontal="right" vertical="center"/>
      <protection hidden="1"/>
    </xf>
    <xf numFmtId="166" fontId="16" fillId="2" borderId="36" xfId="14" applyFont="1" applyFill="1" applyBorder="1" applyAlignment="1" applyProtection="1">
      <alignment horizontal="right"/>
      <protection hidden="1"/>
    </xf>
    <xf numFmtId="0" fontId="6" fillId="0" borderId="36" xfId="0" applyFont="1" applyBorder="1" applyAlignment="1" applyProtection="1">
      <alignment horizontal="center" wrapText="1"/>
      <protection hidden="1"/>
    </xf>
    <xf numFmtId="0" fontId="8" fillId="0" borderId="35" xfId="16" applyNumberFormat="1" applyFont="1" applyBorder="1" applyAlignment="1" applyProtection="1">
      <alignment horizontal="right" vertical="center"/>
      <protection hidden="1"/>
    </xf>
    <xf numFmtId="0" fontId="8" fillId="0" borderId="36" xfId="16" applyNumberFormat="1" applyFont="1" applyBorder="1" applyAlignment="1" applyProtection="1">
      <alignment horizontal="right" vertical="center"/>
      <protection hidden="1"/>
    </xf>
    <xf numFmtId="1" fontId="16" fillId="0" borderId="36" xfId="0" applyNumberFormat="1" applyFont="1" applyBorder="1" applyProtection="1">
      <protection hidden="1"/>
    </xf>
    <xf numFmtId="2" fontId="16" fillId="0" borderId="36" xfId="0" applyNumberFormat="1" applyFont="1" applyBorder="1" applyProtection="1">
      <protection hidden="1"/>
    </xf>
    <xf numFmtId="40" fontId="8" fillId="2" borderId="35" xfId="16" applyFont="1" applyFill="1" applyBorder="1" applyAlignment="1" applyProtection="1">
      <alignment horizontal="right"/>
      <protection hidden="1"/>
    </xf>
    <xf numFmtId="38" fontId="8" fillId="2" borderId="36" xfId="16" applyNumberFormat="1" applyFont="1" applyFill="1" applyBorder="1" applyAlignment="1" applyProtection="1">
      <alignment horizontal="right"/>
      <protection hidden="1"/>
    </xf>
    <xf numFmtId="166" fontId="8" fillId="6" borderId="35" xfId="14" applyFont="1" applyFill="1" applyBorder="1" applyAlignment="1" applyProtection="1">
      <alignment horizontal="right"/>
      <protection hidden="1"/>
    </xf>
    <xf numFmtId="166" fontId="8" fillId="6" borderId="36" xfId="14" applyFont="1" applyFill="1" applyBorder="1" applyAlignment="1" applyProtection="1">
      <alignment horizontal="right"/>
      <protection hidden="1"/>
    </xf>
    <xf numFmtId="166" fontId="8" fillId="6" borderId="36" xfId="14" applyFont="1" applyFill="1" applyBorder="1" applyAlignment="1" applyProtection="1">
      <alignment horizontal="right" vertical="center" wrapText="1"/>
      <protection hidden="1"/>
    </xf>
    <xf numFmtId="166" fontId="16" fillId="6" borderId="36" xfId="14" applyFont="1" applyFill="1" applyBorder="1" applyAlignment="1" applyProtection="1">
      <alignment horizontal="right" vertical="center"/>
      <protection hidden="1"/>
    </xf>
    <xf numFmtId="9" fontId="24" fillId="0" borderId="32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5" xfId="0" applyFont="1" applyFill="1" applyBorder="1" applyAlignment="1" applyProtection="1">
      <alignment horizontal="justify" vertical="center" wrapText="1"/>
      <protection hidden="1"/>
    </xf>
    <xf numFmtId="4" fontId="8" fillId="0" borderId="15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4" fontId="8" fillId="0" borderId="1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7" xfId="0" applyFont="1" applyFill="1" applyBorder="1" applyAlignment="1" applyProtection="1">
      <alignment horizontal="center" vertical="center" wrapText="1"/>
      <protection hidden="1"/>
    </xf>
    <xf numFmtId="0" fontId="8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7" xfId="0" applyFont="1" applyFill="1" applyBorder="1" applyAlignment="1" applyProtection="1">
      <alignment horizontal="justify" vertical="center" wrapText="1"/>
      <protection hidden="1"/>
    </xf>
    <xf numFmtId="0" fontId="6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17" xfId="0" applyFont="1" applyFill="1" applyBorder="1" applyAlignment="1" applyProtection="1">
      <alignment horizontal="justify" vertical="center" wrapText="1"/>
      <protection hidden="1"/>
    </xf>
    <xf numFmtId="4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8" fillId="0" borderId="17" xfId="0" applyFont="1" applyFill="1" applyBorder="1" applyAlignment="1" applyProtection="1">
      <alignment horizontal="justify" vertical="center"/>
      <protection hidden="1"/>
    </xf>
    <xf numFmtId="0" fontId="18" fillId="0" borderId="3" xfId="11" applyFont="1" applyBorder="1" applyAlignment="1" applyProtection="1">
      <alignment vertical="center"/>
      <protection hidden="1"/>
    </xf>
    <xf numFmtId="0" fontId="21" fillId="0" borderId="3" xfId="11" applyFont="1" applyBorder="1" applyAlignment="1" applyProtection="1">
      <alignment vertical="center"/>
      <protection hidden="1"/>
    </xf>
    <xf numFmtId="0" fontId="20" fillId="0" borderId="0" xfId="11" applyFont="1" applyFill="1" applyBorder="1" applyAlignment="1" applyProtection="1">
      <alignment horizontal="center" vertical="center" wrapText="1"/>
      <protection hidden="1"/>
    </xf>
    <xf numFmtId="0" fontId="18" fillId="0" borderId="0" xfId="11" applyFont="1" applyFill="1" applyBorder="1" applyAlignment="1" applyProtection="1">
      <alignment vertical="center"/>
      <protection hidden="1"/>
    </xf>
    <xf numFmtId="0" fontId="18" fillId="0" borderId="2" xfId="11" applyFont="1" applyFill="1" applyBorder="1" applyAlignment="1" applyProtection="1">
      <alignment vertical="center"/>
      <protection hidden="1"/>
    </xf>
    <xf numFmtId="0" fontId="21" fillId="0" borderId="0" xfId="11" applyFont="1" applyFill="1" applyBorder="1" applyAlignment="1" applyProtection="1">
      <alignment vertical="center"/>
      <protection hidden="1"/>
    </xf>
    <xf numFmtId="14" fontId="6" fillId="0" borderId="1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4" fontId="8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8" fillId="2" borderId="17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6" xfId="0" applyFont="1" applyFill="1" applyBorder="1" applyAlignment="1" applyProtection="1">
      <alignment horizontal="justify" vertical="center" wrapText="1"/>
      <protection hidden="1"/>
    </xf>
    <xf numFmtId="2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58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5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56" xfId="0" applyFont="1" applyFill="1" applyBorder="1" applyAlignment="1" applyProtection="1">
      <alignment horizontal="justify" vertical="center" wrapText="1"/>
      <protection hidden="1"/>
    </xf>
    <xf numFmtId="0" fontId="8" fillId="0" borderId="6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6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57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8" fillId="0" borderId="62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/>
      <protection hidden="1"/>
    </xf>
    <xf numFmtId="0" fontId="8" fillId="0" borderId="63" xfId="0" applyFont="1" applyFill="1" applyBorder="1" applyAlignment="1" applyProtection="1">
      <alignment horizontal="center" vertical="center"/>
      <protection hidden="1"/>
    </xf>
    <xf numFmtId="4" fontId="8" fillId="0" borderId="1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62" xfId="0" applyNumberFormat="1" applyFont="1" applyFill="1" applyBorder="1" applyAlignment="1" applyProtection="1">
      <alignment horizontal="right" vertical="center" wrapText="1"/>
      <protection hidden="1"/>
    </xf>
    <xf numFmtId="4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43" fontId="8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55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8" fillId="0" borderId="1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1" xfId="0" applyFont="1" applyFill="1" applyBorder="1" applyAlignment="1" applyProtection="1">
      <alignment horizontal="left" vertical="center" wrapText="1"/>
      <protection hidden="1"/>
    </xf>
    <xf numFmtId="0" fontId="28" fillId="0" borderId="63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horizontal="justify" vertical="center" wrapText="1"/>
      <protection hidden="1"/>
    </xf>
    <xf numFmtId="4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4" fontId="8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1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9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9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65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66" xfId="0" applyFont="1" applyFill="1" applyBorder="1" applyAlignment="1" applyProtection="1">
      <alignment horizontal="center" vertical="center" wrapText="1"/>
      <protection hidden="1"/>
    </xf>
    <xf numFmtId="2" fontId="8" fillId="0" borderId="64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67" xfId="0" applyFont="1" applyFill="1" applyBorder="1" applyAlignment="1" applyProtection="1">
      <alignment horizontal="justify" vertical="center" wrapText="1"/>
      <protection hidden="1"/>
    </xf>
    <xf numFmtId="4" fontId="8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 hidden="1"/>
    </xf>
    <xf numFmtId="0" fontId="8" fillId="0" borderId="67" xfId="0" applyNumberFormat="1" applyFont="1" applyFill="1" applyBorder="1" applyAlignment="1" applyProtection="1">
      <alignment horizontal="right" vertical="center" wrapText="1"/>
      <protection hidden="1"/>
    </xf>
    <xf numFmtId="2" fontId="6" fillId="0" borderId="56" xfId="0" applyNumberFormat="1" applyFont="1" applyFill="1" applyBorder="1" applyAlignment="1" applyProtection="1">
      <alignment horizontal="center" vertical="center" wrapText="1"/>
      <protection hidden="1"/>
    </xf>
    <xf numFmtId="4" fontId="6" fillId="0" borderId="58" xfId="0" applyNumberFormat="1" applyFont="1" applyFill="1" applyBorder="1" applyAlignment="1" applyProtection="1">
      <alignment horizontal="right" vertical="center" wrapText="1"/>
      <protection hidden="1"/>
    </xf>
    <xf numFmtId="4" fontId="6" fillId="0" borderId="56" xfId="0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4" fontId="8" fillId="0" borderId="17" xfId="0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11" applyFont="1" applyBorder="1" applyAlignment="1" applyProtection="1">
      <alignment horizontal="justify" vertical="center" wrapText="1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10" fontId="8" fillId="2" borderId="0" xfId="10" applyNumberFormat="1" applyFont="1" applyFill="1" applyBorder="1" applyAlignment="1" applyProtection="1">
      <alignment vertical="center"/>
      <protection locked="0"/>
    </xf>
    <xf numFmtId="10" fontId="8" fillId="2" borderId="12" xfId="10" applyNumberFormat="1" applyFont="1" applyFill="1" applyBorder="1" applyAlignment="1" applyProtection="1">
      <alignment vertical="center"/>
      <protection locked="0"/>
    </xf>
    <xf numFmtId="10" fontId="8" fillId="2" borderId="9" xfId="10" applyNumberFormat="1" applyFont="1" applyFill="1" applyBorder="1" applyAlignment="1" applyProtection="1">
      <alignment vertical="center"/>
      <protection locked="0"/>
    </xf>
    <xf numFmtId="10" fontId="8" fillId="0" borderId="9" xfId="0" applyNumberFormat="1" applyFont="1" applyBorder="1" applyAlignment="1" applyProtection="1">
      <alignment vertical="center"/>
      <protection locked="0"/>
    </xf>
    <xf numFmtId="10" fontId="8" fillId="0" borderId="10" xfId="10" applyNumberFormat="1" applyFont="1" applyBorder="1" applyAlignment="1" applyProtection="1">
      <alignment vertical="center"/>
      <protection locked="0"/>
    </xf>
    <xf numFmtId="10" fontId="8" fillId="0" borderId="0" xfId="10" applyNumberFormat="1" applyFont="1" applyBorder="1" applyAlignment="1" applyProtection="1">
      <alignment vertical="center"/>
      <protection locked="0"/>
    </xf>
    <xf numFmtId="10" fontId="8" fillId="0" borderId="12" xfId="10" applyNumberFormat="1" applyFont="1" applyBorder="1" applyAlignment="1" applyProtection="1">
      <alignment vertical="center"/>
      <protection locked="0"/>
    </xf>
    <xf numFmtId="10" fontId="8" fillId="0" borderId="9" xfId="10" applyNumberFormat="1" applyFont="1" applyBorder="1" applyAlignment="1" applyProtection="1">
      <alignment vertical="center"/>
      <protection locked="0"/>
    </xf>
    <xf numFmtId="166" fontId="16" fillId="6" borderId="36" xfId="14" applyFont="1" applyFill="1" applyBorder="1" applyAlignment="1" applyProtection="1">
      <alignment horizontal="right"/>
      <protection hidden="1"/>
    </xf>
    <xf numFmtId="4" fontId="8" fillId="0" borderId="60" xfId="0" applyNumberFormat="1" applyFont="1" applyFill="1" applyBorder="1" applyAlignment="1" applyProtection="1">
      <alignment horizontal="justify" vertical="center" wrapText="1"/>
      <protection hidden="1"/>
    </xf>
    <xf numFmtId="4" fontId="8" fillId="0" borderId="60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8" fillId="0" borderId="63" xfId="3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4" fontId="8" fillId="0" borderId="1" xfId="0" applyNumberFormat="1" applyFont="1" applyFill="1" applyBorder="1" applyAlignment="1" applyProtection="1">
      <alignment horizontal="justify" vertical="top" wrapText="1"/>
      <protection hidden="1"/>
    </xf>
    <xf numFmtId="4" fontId="8" fillId="0" borderId="58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9" xfId="0" applyFont="1" applyFill="1" applyBorder="1" applyAlignment="1" applyProtection="1">
      <alignment horizontal="right" vertical="center" wrapText="1"/>
      <protection hidden="1"/>
    </xf>
    <xf numFmtId="0" fontId="6" fillId="0" borderId="64" xfId="0" applyFont="1" applyFill="1" applyBorder="1" applyAlignment="1" applyProtection="1">
      <alignment horizontal="right" vertical="center" wrapText="1"/>
      <protection hidden="1"/>
    </xf>
    <xf numFmtId="0" fontId="6" fillId="0" borderId="6" xfId="0" applyFont="1" applyFill="1" applyBorder="1" applyAlignment="1" applyProtection="1">
      <alignment horizontal="right" vertical="center" wrapText="1"/>
      <protection hidden="1"/>
    </xf>
    <xf numFmtId="0" fontId="6" fillId="0" borderId="59" xfId="0" applyFont="1" applyFill="1" applyBorder="1" applyAlignment="1" applyProtection="1">
      <alignment horizontal="right" vertical="center" wrapText="1"/>
      <protection hidden="1"/>
    </xf>
    <xf numFmtId="0" fontId="8" fillId="0" borderId="6" xfId="0" applyFont="1" applyFill="1" applyBorder="1" applyAlignment="1" applyProtection="1">
      <alignment horizontal="right" vertical="center" wrapText="1"/>
      <protection hidden="1"/>
    </xf>
    <xf numFmtId="0" fontId="8" fillId="0" borderId="59" xfId="0" applyFont="1" applyFill="1" applyBorder="1" applyAlignment="1" applyProtection="1">
      <alignment horizontal="right" vertical="center" wrapText="1"/>
      <protection hidden="1"/>
    </xf>
    <xf numFmtId="0" fontId="6" fillId="0" borderId="11" xfId="0" applyFont="1" applyFill="1" applyBorder="1" applyAlignment="1" applyProtection="1">
      <alignment horizontal="right" vertical="center" wrapText="1"/>
      <protection hidden="1"/>
    </xf>
    <xf numFmtId="0" fontId="12" fillId="0" borderId="1" xfId="0" applyFont="1" applyFill="1" applyBorder="1" applyAlignment="1" applyProtection="1">
      <alignment horizontal="right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11" fillId="0" borderId="15" xfId="0" applyFont="1" applyFill="1" applyBorder="1" applyAlignment="1" applyProtection="1">
      <alignment horizontal="center" vertical="center" wrapText="1"/>
      <protection hidden="1"/>
    </xf>
    <xf numFmtId="0" fontId="11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4" fontId="11" fillId="0" borderId="19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horizontal="righ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Fill="1" applyBorder="1" applyAlignment="1" applyProtection="1">
      <alignment horizontal="left" vertical="center" wrapText="1"/>
      <protection locked="0"/>
    </xf>
    <xf numFmtId="4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4" fontId="11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20" fillId="3" borderId="5" xfId="11" applyFont="1" applyFill="1" applyBorder="1" applyAlignment="1" applyProtection="1">
      <alignment horizontal="center" vertical="center"/>
      <protection hidden="1"/>
    </xf>
    <xf numFmtId="0" fontId="19" fillId="0" borderId="0" xfId="11" applyFont="1" applyBorder="1" applyAlignment="1" applyProtection="1">
      <alignment horizontal="justify" vertical="center"/>
      <protection hidden="1"/>
    </xf>
    <xf numFmtId="0" fontId="19" fillId="0" borderId="4" xfId="11" applyFont="1" applyBorder="1" applyAlignment="1" applyProtection="1">
      <alignment horizontal="justify" vertical="center" wrapText="1"/>
      <protection hidden="1"/>
    </xf>
    <xf numFmtId="0" fontId="19" fillId="0" borderId="0" xfId="11" applyFont="1" applyBorder="1" applyAlignment="1" applyProtection="1">
      <alignment horizontal="justify" vertical="center" wrapText="1"/>
      <protection hidden="1"/>
    </xf>
    <xf numFmtId="0" fontId="19" fillId="0" borderId="5" xfId="11" applyFont="1" applyBorder="1" applyAlignment="1" applyProtection="1">
      <alignment horizontal="justify" vertical="center" wrapText="1"/>
      <protection hidden="1"/>
    </xf>
    <xf numFmtId="0" fontId="8" fillId="2" borderId="9" xfId="0" applyFont="1" applyFill="1" applyBorder="1" applyAlignment="1" applyProtection="1">
      <alignment horizontal="center" vertical="center"/>
      <protection hidden="1"/>
    </xf>
    <xf numFmtId="0" fontId="8" fillId="0" borderId="8" xfId="0" applyFont="1" applyBorder="1" applyAlignment="1" applyProtection="1">
      <alignment horizontal="center" vertical="center"/>
      <protection hidden="1"/>
    </xf>
    <xf numFmtId="0" fontId="8" fillId="2" borderId="11" xfId="0" applyFont="1" applyFill="1" applyBorder="1" applyAlignment="1" applyProtection="1">
      <alignment horizontal="center" vertical="center"/>
      <protection hidden="1"/>
    </xf>
    <xf numFmtId="1" fontId="6" fillId="2" borderId="37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36" xfId="0" applyNumberFormat="1" applyFont="1" applyFill="1" applyBorder="1" applyAlignment="1" applyProtection="1">
      <alignment horizontal="left" vertical="center" wrapText="1"/>
      <protection hidden="1"/>
    </xf>
    <xf numFmtId="0" fontId="6" fillId="4" borderId="37" xfId="0" applyFont="1" applyFill="1" applyBorder="1" applyAlignment="1" applyProtection="1">
      <alignment horizontal="left" vertical="center"/>
      <protection hidden="1"/>
    </xf>
    <xf numFmtId="0" fontId="6" fillId="4" borderId="36" xfId="0" applyFont="1" applyFill="1" applyBorder="1" applyAlignment="1" applyProtection="1">
      <alignment horizontal="left" vertical="center"/>
      <protection hidden="1"/>
    </xf>
    <xf numFmtId="2" fontId="6" fillId="2" borderId="39" xfId="0" applyNumberFormat="1" applyFont="1" applyFill="1" applyBorder="1" applyAlignment="1" applyProtection="1">
      <alignment horizontal="left" vertical="center" wrapText="1"/>
      <protection hidden="1"/>
    </xf>
    <xf numFmtId="2" fontId="6" fillId="2" borderId="38" xfId="0" applyNumberFormat="1" applyFont="1" applyFill="1" applyBorder="1" applyAlignment="1" applyProtection="1">
      <alignment horizontal="left" vertical="center" wrapText="1"/>
      <protection hidden="1"/>
    </xf>
    <xf numFmtId="0" fontId="6" fillId="5" borderId="43" xfId="0" applyFont="1" applyFill="1" applyBorder="1" applyAlignment="1" applyProtection="1">
      <alignment horizontal="center" vertical="center" wrapText="1"/>
      <protection hidden="1"/>
    </xf>
    <xf numFmtId="0" fontId="6" fillId="5" borderId="36" xfId="0" applyFont="1" applyFill="1" applyBorder="1" applyAlignment="1" applyProtection="1">
      <alignment horizontal="center" vertical="center" wrapText="1"/>
      <protection hidden="1"/>
    </xf>
    <xf numFmtId="0" fontId="14" fillId="5" borderId="43" xfId="0" applyFont="1" applyFill="1" applyBorder="1" applyAlignment="1" applyProtection="1">
      <alignment horizontal="center" vertical="center" wrapText="1"/>
      <protection hidden="1"/>
    </xf>
    <xf numFmtId="0" fontId="14" fillId="5" borderId="36" xfId="0" applyFont="1" applyFill="1" applyBorder="1" applyAlignment="1" applyProtection="1">
      <alignment horizontal="center" vertical="center" wrapText="1"/>
      <protection hidden="1"/>
    </xf>
    <xf numFmtId="0" fontId="6" fillId="2" borderId="36" xfId="0" applyFont="1" applyFill="1" applyBorder="1" applyAlignment="1" applyProtection="1">
      <alignment horizontal="left" vertical="center" wrapText="1"/>
      <protection hidden="1"/>
    </xf>
    <xf numFmtId="0" fontId="14" fillId="5" borderId="69" xfId="0" applyFont="1" applyFill="1" applyBorder="1" applyAlignment="1" applyProtection="1">
      <alignment horizontal="center" vertical="center" wrapText="1"/>
      <protection hidden="1"/>
    </xf>
    <xf numFmtId="0" fontId="14" fillId="5" borderId="38" xfId="0" applyFont="1" applyFill="1" applyBorder="1" applyAlignment="1" applyProtection="1">
      <alignment horizontal="center" vertical="center" wrapText="1"/>
      <protection hidden="1"/>
    </xf>
    <xf numFmtId="0" fontId="24" fillId="0" borderId="34" xfId="0" applyFont="1" applyFill="1" applyBorder="1" applyAlignment="1" applyProtection="1">
      <alignment horizontal="left"/>
      <protection hidden="1"/>
    </xf>
    <xf numFmtId="0" fontId="24" fillId="0" borderId="33" xfId="0" applyFont="1" applyFill="1" applyBorder="1" applyAlignment="1" applyProtection="1">
      <alignment horizontal="left"/>
      <protection hidden="1"/>
    </xf>
    <xf numFmtId="0" fontId="6" fillId="4" borderId="53" xfId="0" applyFont="1" applyFill="1" applyBorder="1" applyAlignment="1" applyProtection="1">
      <alignment horizontal="center"/>
      <protection hidden="1"/>
    </xf>
    <xf numFmtId="0" fontId="6" fillId="4" borderId="52" xfId="0" applyFont="1" applyFill="1" applyBorder="1" applyAlignment="1" applyProtection="1">
      <alignment horizontal="center"/>
      <protection hidden="1"/>
    </xf>
    <xf numFmtId="0" fontId="6" fillId="4" borderId="51" xfId="0" applyFont="1" applyFill="1" applyBorder="1" applyAlignment="1" applyProtection="1">
      <alignment horizontal="center"/>
      <protection hidden="1"/>
    </xf>
    <xf numFmtId="0" fontId="26" fillId="0" borderId="50" xfId="0" applyFont="1" applyBorder="1" applyAlignment="1" applyProtection="1">
      <alignment horizontal="left" vertical="center" wrapText="1"/>
      <protection hidden="1"/>
    </xf>
    <xf numFmtId="0" fontId="26" fillId="0" borderId="49" xfId="0" applyFont="1" applyBorder="1" applyAlignment="1" applyProtection="1">
      <alignment horizontal="left" vertical="center" wrapText="1"/>
      <protection hidden="1"/>
    </xf>
    <xf numFmtId="0" fontId="26" fillId="0" borderId="48" xfId="0" applyFont="1" applyBorder="1" applyAlignment="1" applyProtection="1">
      <alignment horizontal="left" vertical="center" wrapText="1"/>
      <protection hidden="1"/>
    </xf>
    <xf numFmtId="0" fontId="24" fillId="0" borderId="47" xfId="0" applyFont="1" applyBorder="1" applyAlignment="1" applyProtection="1">
      <alignment horizontal="left" vertical="center"/>
      <protection hidden="1"/>
    </xf>
    <xf numFmtId="0" fontId="24" fillId="0" borderId="46" xfId="0" applyFont="1" applyBorder="1" applyAlignment="1" applyProtection="1">
      <alignment horizontal="left" vertical="center"/>
      <protection hidden="1"/>
    </xf>
    <xf numFmtId="0" fontId="24" fillId="0" borderId="45" xfId="0" applyFont="1" applyBorder="1" applyAlignment="1" applyProtection="1">
      <alignment horizontal="left" vertical="center"/>
      <protection hidden="1"/>
    </xf>
    <xf numFmtId="40" fontId="14" fillId="5" borderId="41" xfId="16" applyFont="1" applyFill="1" applyBorder="1" applyAlignment="1" applyProtection="1">
      <alignment horizontal="center" vertical="center" wrapText="1"/>
      <protection hidden="1"/>
    </xf>
    <xf numFmtId="40" fontId="14" fillId="5" borderId="35" xfId="16" applyFont="1" applyFill="1" applyBorder="1" applyAlignment="1" applyProtection="1">
      <alignment horizontal="center" vertical="center" wrapText="1"/>
      <protection hidden="1"/>
    </xf>
    <xf numFmtId="167" fontId="14" fillId="5" borderId="43" xfId="0" applyNumberFormat="1" applyFont="1" applyFill="1" applyBorder="1" applyAlignment="1" applyProtection="1">
      <alignment horizontal="center" vertical="center" wrapText="1"/>
      <protection hidden="1"/>
    </xf>
    <xf numFmtId="167" fontId="14" fillId="5" borderId="36" xfId="0" applyNumberFormat="1" applyFont="1" applyFill="1" applyBorder="1" applyAlignment="1" applyProtection="1">
      <alignment horizontal="center" vertical="center" wrapText="1"/>
      <protection hidden="1"/>
    </xf>
    <xf numFmtId="40" fontId="14" fillId="5" borderId="42" xfId="16" applyFont="1" applyFill="1" applyBorder="1" applyAlignment="1" applyProtection="1">
      <alignment horizontal="center" vertical="center" wrapText="1"/>
      <protection hidden="1"/>
    </xf>
    <xf numFmtId="40" fontId="14" fillId="5" borderId="40" xfId="16" applyFont="1" applyFill="1" applyBorder="1" applyAlignment="1" applyProtection="1">
      <alignment horizontal="center" vertical="center" wrapText="1"/>
      <protection hidden="1"/>
    </xf>
    <xf numFmtId="2" fontId="6" fillId="0" borderId="39" xfId="0" applyNumberFormat="1" applyFont="1" applyBorder="1" applyAlignment="1" applyProtection="1">
      <alignment horizontal="left" vertical="center" wrapText="1"/>
      <protection hidden="1"/>
    </xf>
    <xf numFmtId="2" fontId="6" fillId="0" borderId="38" xfId="0" applyNumberFormat="1" applyFont="1" applyBorder="1" applyAlignment="1" applyProtection="1">
      <alignment horizontal="left" vertical="center" wrapText="1"/>
      <protection hidden="1"/>
    </xf>
    <xf numFmtId="0" fontId="6" fillId="5" borderId="44" xfId="0" applyFont="1" applyFill="1" applyBorder="1" applyAlignment="1" applyProtection="1">
      <alignment horizontal="center" vertical="center" wrapText="1"/>
      <protection hidden="1"/>
    </xf>
    <xf numFmtId="0" fontId="6" fillId="5" borderId="37" xfId="0" applyFont="1" applyFill="1" applyBorder="1" applyAlignment="1" applyProtection="1">
      <alignment horizontal="center" vertical="center" wrapText="1"/>
      <protection hidden="1"/>
    </xf>
    <xf numFmtId="0" fontId="6" fillId="2" borderId="39" xfId="0" applyFont="1" applyFill="1" applyBorder="1" applyAlignment="1" applyProtection="1">
      <alignment horizontal="center" vertical="center" wrapText="1"/>
      <protection hidden="1"/>
    </xf>
    <xf numFmtId="0" fontId="6" fillId="2" borderId="38" xfId="0" applyFont="1" applyFill="1" applyBorder="1" applyAlignment="1" applyProtection="1">
      <alignment horizontal="center" vertical="center" wrapText="1"/>
      <protection hidden="1"/>
    </xf>
    <xf numFmtId="1" fontId="6" fillId="2" borderId="70" xfId="0" applyNumberFormat="1" applyFont="1" applyFill="1" applyBorder="1" applyAlignment="1" applyProtection="1">
      <alignment horizontal="center" vertical="center" wrapText="1"/>
      <protection hidden="1"/>
    </xf>
    <xf numFmtId="1" fontId="6" fillId="2" borderId="71" xfId="0" applyNumberFormat="1" applyFont="1" applyFill="1" applyBorder="1" applyAlignment="1" applyProtection="1">
      <alignment horizontal="center" vertical="center" wrapText="1"/>
      <protection hidden="1"/>
    </xf>
    <xf numFmtId="2" fontId="16" fillId="0" borderId="39" xfId="0" applyNumberFormat="1" applyFont="1" applyBorder="1" applyAlignment="1" applyProtection="1">
      <alignment horizontal="center" vertical="center"/>
      <protection hidden="1"/>
    </xf>
    <xf numFmtId="2" fontId="16" fillId="0" borderId="38" xfId="0" applyNumberFormat="1" applyFont="1" applyBorder="1" applyAlignment="1" applyProtection="1">
      <alignment horizontal="center" vertical="center"/>
      <protection hidden="1"/>
    </xf>
    <xf numFmtId="164" fontId="8" fillId="2" borderId="39" xfId="14" applyNumberFormat="1" applyFont="1" applyFill="1" applyBorder="1" applyAlignment="1" applyProtection="1">
      <alignment horizontal="center" vertical="center" wrapText="1"/>
      <protection hidden="1"/>
    </xf>
    <xf numFmtId="164" fontId="8" fillId="2" borderId="38" xfId="14" applyNumberFormat="1" applyFont="1" applyFill="1" applyBorder="1" applyAlignment="1" applyProtection="1">
      <alignment horizontal="center" vertical="center" wrapText="1"/>
      <protection hidden="1"/>
    </xf>
  </cellXfs>
  <cellStyles count="31">
    <cellStyle name="Moeda 2" xfId="1"/>
    <cellStyle name="Moeda 2 2" xfId="24"/>
    <cellStyle name="Moeda 2 3" xfId="17"/>
    <cellStyle name="Moeda 3" xfId="2"/>
    <cellStyle name="Moeda 3 2" xfId="18"/>
    <cellStyle name="Moeda 4" xfId="14"/>
    <cellStyle name="Moeda 4 2" xfId="23"/>
    <cellStyle name="Normal" xfId="0" builtinId="0"/>
    <cellStyle name="Normal 2" xfId="3"/>
    <cellStyle name="Normal 2 2" xfId="4"/>
    <cellStyle name="Normal 2 2 2" xfId="26"/>
    <cellStyle name="Normal 2 3" xfId="25"/>
    <cellStyle name="Normal 2 4" xfId="19"/>
    <cellStyle name="Normal 3" xfId="5"/>
    <cellStyle name="Normal 3 2" xfId="11"/>
    <cellStyle name="Normal 3 3" xfId="27"/>
    <cellStyle name="Normal 3 4" xfId="20"/>
    <cellStyle name="Normal 5 2" xfId="6"/>
    <cellStyle name="Porcentagem" xfId="10" builtinId="5"/>
    <cellStyle name="Porcentagem 2" xfId="12"/>
    <cellStyle name="Porcentagem 3" xfId="15"/>
    <cellStyle name="TableStyleLight1" xfId="13"/>
    <cellStyle name="Vírgula" xfId="30" builtinId="3"/>
    <cellStyle name="Vírgula 2" xfId="7"/>
    <cellStyle name="Vírgula 3" xfId="8"/>
    <cellStyle name="Vírgula 3 2" xfId="28"/>
    <cellStyle name="Vírgula 3 3" xfId="21"/>
    <cellStyle name="Vírgula 4" xfId="9"/>
    <cellStyle name="Vírgula 4 2" xfId="29"/>
    <cellStyle name="Vírgula 4 3" xfId="22"/>
    <cellStyle name="Vírgula 5" xfId="16"/>
  </cellStyles>
  <dxfs count="238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311"/>
  <sheetViews>
    <sheetView showGridLines="0" tabSelected="1" showRuler="0" zoomScale="110" zoomScaleNormal="110" zoomScaleSheetLayoutView="100" zoomScalePageLayoutView="90" workbookViewId="0">
      <selection activeCell="A7" sqref="A7:G7"/>
    </sheetView>
  </sheetViews>
  <sheetFormatPr defaultColWidth="11.44140625" defaultRowHeight="14.4" x14ac:dyDescent="0.25"/>
  <cols>
    <col min="1" max="1" width="10.21875" style="14" customWidth="1"/>
    <col min="2" max="2" width="76.21875" style="15" customWidth="1"/>
    <col min="3" max="3" width="9.77734375" style="16" customWidth="1"/>
    <col min="4" max="4" width="6.77734375" style="17" customWidth="1"/>
    <col min="5" max="7" width="11.77734375" style="18" customWidth="1"/>
    <col min="8" max="209" width="11.44140625" style="114" customWidth="1"/>
    <col min="210" max="210" width="56.21875" style="114" customWidth="1"/>
    <col min="211" max="16384" width="11.44140625" style="114"/>
  </cols>
  <sheetData>
    <row r="1" spans="1:218" ht="15" customHeight="1" x14ac:dyDescent="0.25">
      <c r="A1" s="215" t="s">
        <v>542</v>
      </c>
      <c r="B1" s="215"/>
      <c r="C1" s="215"/>
      <c r="D1" s="215"/>
      <c r="E1" s="215"/>
      <c r="F1" s="215"/>
      <c r="G1" s="215"/>
    </row>
    <row r="2" spans="1:218" ht="15" customHeight="1" x14ac:dyDescent="0.25">
      <c r="A2" s="215"/>
      <c r="B2" s="215"/>
      <c r="C2" s="215"/>
      <c r="D2" s="215"/>
      <c r="E2" s="215"/>
      <c r="F2" s="215"/>
      <c r="G2" s="215"/>
    </row>
    <row r="3" spans="1:218" ht="13.5" customHeight="1" x14ac:dyDescent="0.25">
      <c r="A3" s="65" t="s">
        <v>437</v>
      </c>
      <c r="B3" s="64"/>
      <c r="C3" s="64"/>
      <c r="D3" s="64"/>
      <c r="E3" s="214" t="s">
        <v>16</v>
      </c>
      <c r="F3" s="214"/>
      <c r="G3" s="6">
        <f>BDI!D21</f>
        <v>0.25</v>
      </c>
    </row>
    <row r="4" spans="1:218" ht="13.5" customHeight="1" x14ac:dyDescent="0.25">
      <c r="A4" s="65" t="s">
        <v>438</v>
      </c>
      <c r="B4" s="64"/>
      <c r="C4" s="64"/>
      <c r="D4" s="64"/>
      <c r="E4" s="214" t="s">
        <v>158</v>
      </c>
      <c r="F4" s="214"/>
      <c r="G4" s="6">
        <v>1.1061000000000001</v>
      </c>
    </row>
    <row r="5" spans="1:218" ht="14.25" customHeight="1" x14ac:dyDescent="0.25">
      <c r="A5" s="65" t="s">
        <v>548</v>
      </c>
      <c r="B5" s="64"/>
      <c r="C5" s="64"/>
      <c r="D5" s="64"/>
      <c r="E5" s="221" t="s">
        <v>8</v>
      </c>
      <c r="F5" s="221"/>
      <c r="G5" s="137"/>
    </row>
    <row r="6" spans="1:218" ht="15" customHeight="1" thickBot="1" x14ac:dyDescent="0.3">
      <c r="A6" s="220"/>
      <c r="B6" s="220"/>
      <c r="C6" s="220"/>
      <c r="D6" s="220"/>
      <c r="E6" s="220"/>
      <c r="F6" s="220"/>
      <c r="G6" s="220"/>
    </row>
    <row r="7" spans="1:218" s="8" customFormat="1" ht="15.75" customHeight="1" thickBot="1" x14ac:dyDescent="0.3">
      <c r="A7" s="218" t="s">
        <v>20</v>
      </c>
      <c r="B7" s="218"/>
      <c r="C7" s="218"/>
      <c r="D7" s="218"/>
      <c r="E7" s="218"/>
      <c r="F7" s="218"/>
      <c r="G7" s="21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</row>
    <row r="8" spans="1:218" s="11" customFormat="1" ht="15" customHeight="1" x14ac:dyDescent="0.25">
      <c r="A8" s="129" t="s">
        <v>6</v>
      </c>
      <c r="B8" s="66"/>
      <c r="C8" s="28" t="s">
        <v>7</v>
      </c>
      <c r="D8" s="222"/>
      <c r="E8" s="222"/>
      <c r="F8" s="28" t="s">
        <v>13</v>
      </c>
      <c r="G8" s="138"/>
      <c r="H8" s="9"/>
      <c r="I8" s="9"/>
      <c r="J8" s="9"/>
      <c r="K8" s="9"/>
      <c r="L8" s="9"/>
      <c r="M8" s="10"/>
      <c r="N8" s="9"/>
      <c r="O8" s="9"/>
      <c r="P8" s="9"/>
      <c r="Q8" s="9"/>
      <c r="R8" s="9"/>
      <c r="S8" s="9"/>
      <c r="T8" s="9"/>
      <c r="U8" s="10"/>
      <c r="V8" s="9"/>
      <c r="W8" s="9"/>
      <c r="X8" s="9"/>
      <c r="Y8" s="9"/>
      <c r="Z8" s="9"/>
      <c r="AA8" s="9"/>
      <c r="AB8" s="9"/>
      <c r="AC8" s="10"/>
      <c r="AD8" s="9"/>
      <c r="AE8" s="9"/>
      <c r="AF8" s="9"/>
      <c r="AG8" s="9"/>
      <c r="AH8" s="9"/>
      <c r="AI8" s="9"/>
      <c r="AJ8" s="9"/>
      <c r="AK8" s="10"/>
      <c r="AL8" s="9"/>
      <c r="AM8" s="9"/>
      <c r="AN8" s="9"/>
      <c r="AO8" s="9"/>
      <c r="AP8" s="9"/>
      <c r="AQ8" s="9"/>
      <c r="AR8" s="9"/>
      <c r="AS8" s="10"/>
      <c r="AT8" s="9"/>
      <c r="AU8" s="9"/>
      <c r="AV8" s="9"/>
      <c r="AW8" s="9"/>
      <c r="AX8" s="9"/>
      <c r="AY8" s="9"/>
      <c r="AZ8" s="9"/>
      <c r="BA8" s="10"/>
      <c r="BB8" s="9"/>
      <c r="BC8" s="9"/>
      <c r="BD8" s="9"/>
      <c r="BE8" s="9"/>
      <c r="BF8" s="9"/>
      <c r="BG8" s="9"/>
      <c r="BH8" s="9"/>
      <c r="BI8" s="10"/>
      <c r="BJ8" s="9"/>
      <c r="BK8" s="9"/>
      <c r="BL8" s="9"/>
      <c r="BM8" s="9"/>
      <c r="BN8" s="9"/>
      <c r="BO8" s="9"/>
      <c r="BP8" s="9"/>
      <c r="BQ8" s="10"/>
      <c r="BR8" s="9"/>
      <c r="BS8" s="9"/>
      <c r="BT8" s="9"/>
      <c r="BU8" s="9"/>
      <c r="BV8" s="9"/>
      <c r="BW8" s="9"/>
      <c r="BX8" s="9"/>
      <c r="BY8" s="10"/>
      <c r="BZ8" s="9"/>
      <c r="CA8" s="9"/>
      <c r="CB8" s="9"/>
      <c r="CC8" s="9"/>
      <c r="CD8" s="9"/>
      <c r="CE8" s="9"/>
      <c r="CF8" s="9"/>
      <c r="CG8" s="10"/>
      <c r="CH8" s="9"/>
      <c r="CI8" s="9"/>
      <c r="CJ8" s="9"/>
      <c r="CK8" s="9"/>
      <c r="CL8" s="9"/>
      <c r="CM8" s="9"/>
      <c r="CN8" s="9"/>
      <c r="CO8" s="10"/>
      <c r="CP8" s="9"/>
      <c r="CQ8" s="9"/>
      <c r="CR8" s="9"/>
      <c r="CS8" s="9"/>
      <c r="CT8" s="9"/>
      <c r="CU8" s="9"/>
      <c r="CV8" s="9"/>
      <c r="CW8" s="10"/>
      <c r="CX8" s="9"/>
      <c r="CY8" s="9"/>
      <c r="CZ8" s="9"/>
      <c r="DA8" s="9"/>
      <c r="DB8" s="9"/>
      <c r="DC8" s="9"/>
      <c r="DD8" s="9"/>
      <c r="DE8" s="10"/>
      <c r="DF8" s="9"/>
      <c r="DG8" s="9"/>
      <c r="DH8" s="9"/>
      <c r="DI8" s="9"/>
      <c r="DJ8" s="9"/>
      <c r="DK8" s="9"/>
      <c r="DL8" s="9"/>
      <c r="DM8" s="10"/>
      <c r="DN8" s="9"/>
      <c r="DO8" s="9"/>
      <c r="DP8" s="9"/>
      <c r="DQ8" s="9"/>
      <c r="DR8" s="9"/>
      <c r="DS8" s="9"/>
      <c r="DT8" s="9"/>
      <c r="DU8" s="10"/>
      <c r="DV8" s="9"/>
      <c r="DW8" s="9"/>
      <c r="DX8" s="9"/>
      <c r="DY8" s="9"/>
      <c r="DZ8" s="9"/>
      <c r="EA8" s="9"/>
      <c r="EB8" s="9"/>
      <c r="EC8" s="10"/>
      <c r="ED8" s="9"/>
      <c r="EE8" s="9"/>
      <c r="EF8" s="9"/>
      <c r="EG8" s="9"/>
      <c r="EH8" s="9"/>
      <c r="EI8" s="9"/>
      <c r="EJ8" s="9"/>
      <c r="EK8" s="10"/>
      <c r="EL8" s="9"/>
      <c r="EM8" s="9"/>
      <c r="EN8" s="9"/>
      <c r="EO8" s="9"/>
      <c r="EP8" s="9"/>
      <c r="EQ8" s="9"/>
      <c r="ER8" s="9"/>
      <c r="ES8" s="10"/>
      <c r="ET8" s="9"/>
      <c r="EU8" s="9"/>
      <c r="EV8" s="9"/>
      <c r="EW8" s="9"/>
      <c r="EX8" s="9"/>
      <c r="EY8" s="9"/>
      <c r="EZ8" s="9"/>
      <c r="FA8" s="10"/>
      <c r="FB8" s="9"/>
      <c r="FC8" s="9"/>
      <c r="FD8" s="9"/>
      <c r="FE8" s="9"/>
      <c r="FF8" s="9"/>
      <c r="FG8" s="9"/>
      <c r="FH8" s="9"/>
      <c r="FI8" s="10"/>
      <c r="FJ8" s="9"/>
      <c r="FK8" s="9"/>
      <c r="FL8" s="9"/>
      <c r="FM8" s="9"/>
      <c r="FN8" s="9"/>
      <c r="FO8" s="9"/>
      <c r="FP8" s="9"/>
      <c r="FQ8" s="10"/>
      <c r="FR8" s="9"/>
      <c r="FS8" s="9"/>
      <c r="FT8" s="9"/>
      <c r="FU8" s="9"/>
      <c r="FV8" s="9"/>
      <c r="FW8" s="9"/>
      <c r="FX8" s="9"/>
      <c r="FY8" s="10"/>
      <c r="FZ8" s="9"/>
      <c r="GA8" s="9"/>
      <c r="GB8" s="9"/>
      <c r="GC8" s="9"/>
      <c r="GD8" s="9"/>
      <c r="GE8" s="9"/>
      <c r="GF8" s="9"/>
      <c r="GG8" s="10"/>
      <c r="GH8" s="9"/>
      <c r="GI8" s="9"/>
      <c r="GJ8" s="9"/>
      <c r="GK8" s="9"/>
      <c r="GL8" s="9"/>
      <c r="GM8" s="9"/>
      <c r="GN8" s="9"/>
      <c r="GO8" s="10"/>
      <c r="GP8" s="9"/>
      <c r="GQ8" s="9"/>
      <c r="GR8" s="9"/>
      <c r="GS8" s="9"/>
      <c r="GT8" s="9"/>
      <c r="GU8" s="9"/>
      <c r="GV8" s="9"/>
      <c r="GW8" s="10"/>
      <c r="GX8" s="9"/>
      <c r="GY8" s="9"/>
      <c r="GZ8" s="9"/>
      <c r="HA8" s="9"/>
      <c r="HB8" s="9"/>
      <c r="HC8" s="9"/>
      <c r="HD8" s="9"/>
      <c r="HE8" s="10"/>
      <c r="HF8" s="9"/>
      <c r="HG8" s="9"/>
      <c r="HH8" s="9"/>
      <c r="HI8" s="9"/>
      <c r="HJ8" s="9"/>
    </row>
    <row r="9" spans="1:218" s="11" customFormat="1" ht="15" customHeight="1" thickBot="1" x14ac:dyDescent="0.3">
      <c r="A9" s="29" t="s">
        <v>19</v>
      </c>
      <c r="B9" s="67"/>
      <c r="C9" s="29" t="s">
        <v>4</v>
      </c>
      <c r="D9" s="223"/>
      <c r="E9" s="223"/>
      <c r="F9" s="223"/>
      <c r="G9" s="223"/>
      <c r="H9" s="9"/>
      <c r="I9" s="10"/>
      <c r="J9" s="10"/>
      <c r="K9" s="9"/>
      <c r="L9" s="9"/>
      <c r="M9" s="10"/>
      <c r="N9" s="10"/>
      <c r="O9" s="9"/>
      <c r="P9" s="9"/>
      <c r="Q9" s="10"/>
      <c r="R9" s="10"/>
      <c r="S9" s="9"/>
      <c r="T9" s="9"/>
      <c r="U9" s="10"/>
      <c r="V9" s="10"/>
      <c r="W9" s="9"/>
      <c r="X9" s="9"/>
      <c r="Y9" s="10"/>
      <c r="Z9" s="10"/>
      <c r="AA9" s="9"/>
      <c r="AB9" s="9"/>
      <c r="AC9" s="10"/>
      <c r="AD9" s="10"/>
      <c r="AE9" s="9"/>
      <c r="AF9" s="9"/>
      <c r="AG9" s="10"/>
      <c r="AH9" s="10"/>
      <c r="AI9" s="9"/>
      <c r="AJ9" s="9"/>
      <c r="AK9" s="10"/>
      <c r="AL9" s="10"/>
      <c r="AM9" s="9"/>
      <c r="AN9" s="9"/>
      <c r="AO9" s="10"/>
      <c r="AP9" s="10"/>
      <c r="AQ9" s="9"/>
      <c r="AR9" s="9"/>
      <c r="AS9" s="10"/>
      <c r="AT9" s="10"/>
      <c r="AU9" s="9"/>
      <c r="AV9" s="9"/>
      <c r="AW9" s="10"/>
      <c r="AX9" s="10"/>
      <c r="AY9" s="9"/>
      <c r="AZ9" s="9"/>
      <c r="BA9" s="10"/>
      <c r="BB9" s="10"/>
      <c r="BC9" s="9"/>
      <c r="BD9" s="9"/>
      <c r="BE9" s="10"/>
      <c r="BF9" s="10"/>
      <c r="BG9" s="9"/>
      <c r="BH9" s="9"/>
      <c r="BI9" s="10"/>
      <c r="BJ9" s="10"/>
      <c r="BK9" s="9"/>
      <c r="BL9" s="9"/>
      <c r="BM9" s="10"/>
      <c r="BN9" s="10"/>
      <c r="BO9" s="9"/>
      <c r="BP9" s="9"/>
      <c r="BQ9" s="10"/>
      <c r="BR9" s="10"/>
      <c r="BS9" s="9"/>
      <c r="BT9" s="9"/>
      <c r="BU9" s="10"/>
      <c r="BV9" s="10"/>
      <c r="BW9" s="9"/>
      <c r="BX9" s="9"/>
      <c r="BY9" s="10"/>
      <c r="BZ9" s="10"/>
      <c r="CA9" s="9"/>
      <c r="CB9" s="9"/>
      <c r="CC9" s="10"/>
      <c r="CD9" s="10"/>
      <c r="CE9" s="9"/>
      <c r="CF9" s="9"/>
      <c r="CG9" s="10"/>
      <c r="CH9" s="10"/>
      <c r="CI9" s="9"/>
      <c r="CJ9" s="9"/>
      <c r="CK9" s="10"/>
      <c r="CL9" s="10"/>
      <c r="CM9" s="9"/>
      <c r="CN9" s="9"/>
      <c r="CO9" s="10"/>
      <c r="CP9" s="10"/>
      <c r="CQ9" s="9"/>
      <c r="CR9" s="9"/>
      <c r="CS9" s="10"/>
      <c r="CT9" s="10"/>
      <c r="CU9" s="9"/>
      <c r="CV9" s="9"/>
      <c r="CW9" s="10"/>
      <c r="CX9" s="10"/>
      <c r="CY9" s="9"/>
      <c r="CZ9" s="9"/>
      <c r="DA9" s="10"/>
      <c r="DB9" s="10"/>
      <c r="DC9" s="9"/>
      <c r="DD9" s="9"/>
      <c r="DE9" s="10"/>
      <c r="DF9" s="10"/>
      <c r="DG9" s="9"/>
      <c r="DH9" s="9"/>
      <c r="DI9" s="10"/>
      <c r="DJ9" s="10"/>
      <c r="DK9" s="9"/>
      <c r="DL9" s="9"/>
      <c r="DM9" s="10"/>
      <c r="DN9" s="10"/>
      <c r="DO9" s="9"/>
      <c r="DP9" s="9"/>
      <c r="DQ9" s="10"/>
      <c r="DR9" s="10"/>
      <c r="DS9" s="9"/>
      <c r="DT9" s="9"/>
      <c r="DU9" s="10"/>
      <c r="DV9" s="10"/>
      <c r="DW9" s="9"/>
      <c r="DX9" s="9"/>
      <c r="DY9" s="10"/>
      <c r="DZ9" s="10"/>
      <c r="EA9" s="9"/>
      <c r="EB9" s="9"/>
      <c r="EC9" s="10"/>
      <c r="ED9" s="10"/>
      <c r="EE9" s="9"/>
      <c r="EF9" s="9"/>
      <c r="EG9" s="10"/>
      <c r="EH9" s="10"/>
      <c r="EI9" s="9"/>
      <c r="EJ9" s="9"/>
      <c r="EK9" s="10"/>
      <c r="EL9" s="10"/>
      <c r="EM9" s="9"/>
      <c r="EN9" s="9"/>
      <c r="EO9" s="10"/>
      <c r="EP9" s="10"/>
      <c r="EQ9" s="9"/>
      <c r="ER9" s="9"/>
      <c r="ES9" s="10"/>
      <c r="ET9" s="10"/>
      <c r="EU9" s="9"/>
      <c r="EV9" s="9"/>
      <c r="EW9" s="10"/>
      <c r="EX9" s="10"/>
      <c r="EY9" s="9"/>
      <c r="EZ9" s="9"/>
      <c r="FA9" s="10"/>
      <c r="FB9" s="10"/>
      <c r="FC9" s="9"/>
      <c r="FD9" s="9"/>
      <c r="FE9" s="10"/>
      <c r="FF9" s="10"/>
      <c r="FG9" s="9"/>
      <c r="FH9" s="9"/>
      <c r="FI9" s="10"/>
      <c r="FJ9" s="10"/>
      <c r="FK9" s="9"/>
      <c r="FL9" s="9"/>
      <c r="FM9" s="10"/>
      <c r="FN9" s="10"/>
      <c r="FO9" s="9"/>
      <c r="FP9" s="9"/>
      <c r="FQ9" s="10"/>
      <c r="FR9" s="10"/>
      <c r="FS9" s="9"/>
      <c r="FT9" s="9"/>
      <c r="FU9" s="10"/>
      <c r="FV9" s="10"/>
      <c r="FW9" s="9"/>
      <c r="FX9" s="9"/>
      <c r="FY9" s="10"/>
      <c r="FZ9" s="10"/>
      <c r="GA9" s="9"/>
      <c r="GB9" s="9"/>
      <c r="GC9" s="10"/>
      <c r="GD9" s="10"/>
      <c r="GE9" s="9"/>
      <c r="GF9" s="9"/>
      <c r="GG9" s="10"/>
      <c r="GH9" s="10"/>
      <c r="GI9" s="9"/>
      <c r="GJ9" s="9"/>
      <c r="GK9" s="10"/>
      <c r="GL9" s="10"/>
      <c r="GM9" s="9"/>
      <c r="GN9" s="9"/>
      <c r="GO9" s="10"/>
      <c r="GP9" s="10"/>
      <c r="GQ9" s="9"/>
      <c r="GR9" s="9"/>
      <c r="GS9" s="10"/>
      <c r="GT9" s="10"/>
      <c r="GU9" s="9"/>
      <c r="GV9" s="9"/>
      <c r="GW9" s="10"/>
      <c r="GX9" s="10"/>
      <c r="GY9" s="9"/>
      <c r="GZ9" s="9"/>
      <c r="HA9" s="10"/>
      <c r="HB9" s="10"/>
      <c r="HC9" s="9"/>
      <c r="HD9" s="9"/>
      <c r="HE9" s="10"/>
      <c r="HF9" s="10"/>
      <c r="HG9" s="9"/>
      <c r="HH9" s="9"/>
      <c r="HI9" s="10"/>
      <c r="HJ9" s="10"/>
    </row>
    <row r="10" spans="1:218" s="8" customFormat="1" ht="15" thickBot="1" x14ac:dyDescent="0.3">
      <c r="A10" s="218" t="s">
        <v>21</v>
      </c>
      <c r="B10" s="218"/>
      <c r="C10" s="218"/>
      <c r="D10" s="218"/>
      <c r="E10" s="218"/>
      <c r="F10" s="218"/>
      <c r="G10" s="218"/>
      <c r="H10" s="7"/>
      <c r="I10" s="12"/>
      <c r="J10" s="12"/>
      <c r="K10" s="7"/>
      <c r="L10" s="7"/>
      <c r="M10" s="12"/>
      <c r="N10" s="12"/>
      <c r="O10" s="7"/>
      <c r="P10" s="7"/>
      <c r="Q10" s="12"/>
      <c r="R10" s="12"/>
      <c r="S10" s="7"/>
      <c r="T10" s="7"/>
      <c r="U10" s="12"/>
      <c r="V10" s="12"/>
      <c r="W10" s="7"/>
      <c r="X10" s="7"/>
      <c r="Y10" s="12"/>
      <c r="Z10" s="12"/>
      <c r="AA10" s="7"/>
      <c r="AB10" s="7"/>
      <c r="AC10" s="12"/>
      <c r="AD10" s="12"/>
      <c r="AE10" s="7"/>
      <c r="AF10" s="7"/>
      <c r="AG10" s="12"/>
      <c r="AH10" s="12"/>
      <c r="AI10" s="7"/>
      <c r="AJ10" s="7"/>
      <c r="AK10" s="12"/>
      <c r="AL10" s="12"/>
      <c r="AM10" s="7"/>
      <c r="AN10" s="7"/>
      <c r="AO10" s="12"/>
      <c r="AP10" s="12"/>
      <c r="AQ10" s="7"/>
      <c r="AR10" s="7"/>
      <c r="AS10" s="12"/>
      <c r="AT10" s="12"/>
      <c r="AU10" s="7"/>
      <c r="AV10" s="7"/>
      <c r="AW10" s="12"/>
      <c r="AX10" s="12"/>
      <c r="AY10" s="7"/>
      <c r="AZ10" s="7"/>
      <c r="BA10" s="12"/>
      <c r="BB10" s="12"/>
      <c r="BC10" s="7"/>
      <c r="BD10" s="7"/>
      <c r="BE10" s="12"/>
      <c r="BF10" s="12"/>
      <c r="BG10" s="7"/>
      <c r="BH10" s="7"/>
      <c r="BI10" s="12"/>
      <c r="BJ10" s="12"/>
      <c r="BK10" s="7"/>
      <c r="BL10" s="7"/>
      <c r="BM10" s="12"/>
      <c r="BN10" s="12"/>
      <c r="BO10" s="7"/>
      <c r="BP10" s="7"/>
      <c r="BQ10" s="12"/>
      <c r="BR10" s="12"/>
      <c r="BS10" s="7"/>
      <c r="BT10" s="7"/>
      <c r="BU10" s="12"/>
      <c r="BV10" s="12"/>
      <c r="BW10" s="7"/>
      <c r="BX10" s="7"/>
      <c r="BY10" s="12"/>
      <c r="BZ10" s="12"/>
      <c r="CA10" s="7"/>
      <c r="CB10" s="7"/>
      <c r="CC10" s="12"/>
      <c r="CD10" s="12"/>
      <c r="CE10" s="7"/>
      <c r="CF10" s="7"/>
      <c r="CG10" s="12"/>
      <c r="CH10" s="12"/>
      <c r="CI10" s="7"/>
      <c r="CJ10" s="7"/>
      <c r="CK10" s="12"/>
      <c r="CL10" s="12"/>
      <c r="CM10" s="7"/>
      <c r="CN10" s="7"/>
      <c r="CO10" s="12"/>
      <c r="CP10" s="12"/>
      <c r="CQ10" s="7"/>
      <c r="CR10" s="7"/>
      <c r="CS10" s="12"/>
      <c r="CT10" s="12"/>
      <c r="CU10" s="7"/>
      <c r="CV10" s="7"/>
      <c r="CW10" s="12"/>
      <c r="CX10" s="12"/>
      <c r="CY10" s="7"/>
      <c r="CZ10" s="7"/>
      <c r="DA10" s="12"/>
      <c r="DB10" s="12"/>
      <c r="DC10" s="7"/>
      <c r="DD10" s="7"/>
      <c r="DE10" s="12"/>
      <c r="DF10" s="12"/>
      <c r="DG10" s="7"/>
      <c r="DH10" s="7"/>
      <c r="DI10" s="12"/>
      <c r="DJ10" s="12"/>
      <c r="DK10" s="7"/>
      <c r="DL10" s="7"/>
      <c r="DM10" s="12"/>
      <c r="DN10" s="12"/>
      <c r="DO10" s="7"/>
      <c r="DP10" s="7"/>
      <c r="DQ10" s="12"/>
      <c r="DR10" s="12"/>
      <c r="DS10" s="7"/>
      <c r="DT10" s="7"/>
      <c r="DU10" s="12"/>
      <c r="DV10" s="12"/>
      <c r="DW10" s="7"/>
      <c r="DX10" s="7"/>
      <c r="DY10" s="12"/>
      <c r="DZ10" s="12"/>
      <c r="EA10" s="7"/>
      <c r="EB10" s="7"/>
      <c r="EC10" s="12"/>
      <c r="ED10" s="12"/>
      <c r="EE10" s="7"/>
      <c r="EF10" s="7"/>
      <c r="EG10" s="12"/>
      <c r="EH10" s="12"/>
      <c r="EI10" s="7"/>
      <c r="EJ10" s="7"/>
      <c r="EK10" s="12"/>
      <c r="EL10" s="12"/>
      <c r="EM10" s="7"/>
      <c r="EN10" s="7"/>
      <c r="EO10" s="12"/>
      <c r="EP10" s="12"/>
      <c r="EQ10" s="7"/>
      <c r="ER10" s="7"/>
      <c r="ES10" s="12"/>
      <c r="ET10" s="12"/>
      <c r="EU10" s="7"/>
      <c r="EV10" s="7"/>
      <c r="EW10" s="12"/>
      <c r="EX10" s="12"/>
      <c r="EY10" s="7"/>
      <c r="EZ10" s="7"/>
      <c r="FA10" s="12"/>
      <c r="FB10" s="12"/>
      <c r="FC10" s="7"/>
      <c r="FD10" s="7"/>
      <c r="FE10" s="12"/>
      <c r="FF10" s="12"/>
      <c r="FG10" s="7"/>
      <c r="FH10" s="7"/>
      <c r="FI10" s="12"/>
      <c r="FJ10" s="12"/>
      <c r="FK10" s="7"/>
      <c r="FL10" s="7"/>
      <c r="FM10" s="12"/>
      <c r="FN10" s="12"/>
      <c r="FO10" s="7"/>
      <c r="FP10" s="7"/>
      <c r="FQ10" s="12"/>
      <c r="FR10" s="12"/>
      <c r="FS10" s="7"/>
      <c r="FT10" s="7"/>
      <c r="FU10" s="12"/>
      <c r="FV10" s="12"/>
      <c r="FW10" s="7"/>
      <c r="FX10" s="7"/>
      <c r="FY10" s="12"/>
      <c r="FZ10" s="12"/>
      <c r="GA10" s="7"/>
      <c r="GB10" s="7"/>
      <c r="GC10" s="12"/>
      <c r="GD10" s="12"/>
      <c r="GE10" s="7"/>
      <c r="GF10" s="7"/>
      <c r="GG10" s="12"/>
      <c r="GH10" s="12"/>
      <c r="GI10" s="7"/>
      <c r="GJ10" s="7"/>
      <c r="GK10" s="12"/>
      <c r="GL10" s="12"/>
      <c r="GM10" s="7"/>
      <c r="GN10" s="7"/>
      <c r="GO10" s="12"/>
      <c r="GP10" s="12"/>
      <c r="GQ10" s="7"/>
      <c r="GR10" s="7"/>
      <c r="GS10" s="12"/>
      <c r="GT10" s="12"/>
      <c r="GU10" s="7"/>
      <c r="GV10" s="7"/>
      <c r="GW10" s="12"/>
      <c r="GX10" s="12"/>
      <c r="GY10" s="7"/>
      <c r="GZ10" s="7"/>
      <c r="HA10" s="12"/>
      <c r="HB10" s="12"/>
      <c r="HC10" s="7"/>
      <c r="HD10" s="7"/>
      <c r="HE10" s="12"/>
      <c r="HF10" s="12"/>
      <c r="HG10" s="7"/>
      <c r="HH10" s="7"/>
      <c r="HI10" s="12"/>
      <c r="HJ10" s="12"/>
    </row>
    <row r="11" spans="1:218" ht="15" customHeight="1" x14ac:dyDescent="0.25">
      <c r="A11" s="39" t="s">
        <v>17</v>
      </c>
      <c r="B11" s="40" t="s">
        <v>18</v>
      </c>
      <c r="C11" s="41"/>
      <c r="D11" s="42"/>
      <c r="E11" s="43"/>
      <c r="F11" s="43"/>
      <c r="G11" s="43"/>
    </row>
    <row r="12" spans="1:218" s="8" customFormat="1" ht="14.55" customHeight="1" x14ac:dyDescent="0.25">
      <c r="A12" s="216" t="s">
        <v>9</v>
      </c>
      <c r="B12" s="216" t="s">
        <v>0</v>
      </c>
      <c r="C12" s="226" t="s">
        <v>1</v>
      </c>
      <c r="D12" s="216" t="s">
        <v>2</v>
      </c>
      <c r="E12" s="219" t="s">
        <v>53</v>
      </c>
      <c r="F12" s="219"/>
      <c r="G12" s="224" t="s">
        <v>44</v>
      </c>
    </row>
    <row r="13" spans="1:218" s="8" customFormat="1" ht="15.75" customHeight="1" x14ac:dyDescent="0.25">
      <c r="A13" s="217"/>
      <c r="B13" s="217"/>
      <c r="C13" s="227"/>
      <c r="D13" s="217"/>
      <c r="E13" s="69" t="s">
        <v>3</v>
      </c>
      <c r="F13" s="69" t="s">
        <v>5</v>
      </c>
      <c r="G13" s="225"/>
    </row>
    <row r="14" spans="1:218" x14ac:dyDescent="0.25">
      <c r="A14" s="30" t="s">
        <v>10</v>
      </c>
      <c r="B14" s="31" t="s">
        <v>11</v>
      </c>
      <c r="C14" s="32"/>
      <c r="D14" s="33"/>
      <c r="E14" s="70"/>
      <c r="F14" s="70"/>
      <c r="G14" s="34"/>
    </row>
    <row r="15" spans="1:218" x14ac:dyDescent="0.25">
      <c r="A15" s="35" t="s">
        <v>55</v>
      </c>
      <c r="B15" s="36" t="s">
        <v>90</v>
      </c>
      <c r="C15" s="37"/>
      <c r="D15" s="38"/>
      <c r="E15" s="71"/>
      <c r="F15" s="71"/>
      <c r="G15" s="117"/>
    </row>
    <row r="16" spans="1:218" ht="44.25" customHeight="1" x14ac:dyDescent="0.25">
      <c r="A16" s="122" t="s">
        <v>14</v>
      </c>
      <c r="B16" s="123" t="s">
        <v>91</v>
      </c>
      <c r="C16" s="120">
        <v>9</v>
      </c>
      <c r="D16" s="119" t="s">
        <v>92</v>
      </c>
      <c r="E16" s="72" t="s">
        <v>61</v>
      </c>
      <c r="F16" s="139"/>
      <c r="G16" s="117">
        <f>SUMPRODUCT(E16:F16)*C16</f>
        <v>0</v>
      </c>
    </row>
    <row r="17" spans="1:7" ht="36.75" customHeight="1" x14ac:dyDescent="0.25">
      <c r="A17" s="122" t="s">
        <v>15</v>
      </c>
      <c r="B17" s="123" t="s">
        <v>426</v>
      </c>
      <c r="C17" s="120">
        <v>91</v>
      </c>
      <c r="D17" s="119" t="s">
        <v>56</v>
      </c>
      <c r="E17" s="139"/>
      <c r="F17" s="139"/>
      <c r="G17" s="117">
        <f>SUMPRODUCT(E17:F17)*C17</f>
        <v>0</v>
      </c>
    </row>
    <row r="18" spans="1:7" ht="36.75" customHeight="1" x14ac:dyDescent="0.25">
      <c r="A18" s="122" t="s">
        <v>62</v>
      </c>
      <c r="B18" s="123" t="s">
        <v>448</v>
      </c>
      <c r="C18" s="120">
        <v>1</v>
      </c>
      <c r="D18" s="119" t="s">
        <v>58</v>
      </c>
      <c r="E18" s="139"/>
      <c r="F18" s="139"/>
      <c r="G18" s="117">
        <f>SUMPRODUCT(E18:F18)*C18</f>
        <v>0</v>
      </c>
    </row>
    <row r="19" spans="1:7" ht="41.4" x14ac:dyDescent="0.25">
      <c r="A19" s="122" t="s">
        <v>63</v>
      </c>
      <c r="B19" s="123" t="s">
        <v>528</v>
      </c>
      <c r="C19" s="120">
        <v>60</v>
      </c>
      <c r="D19" s="119" t="s">
        <v>92</v>
      </c>
      <c r="E19" s="139"/>
      <c r="F19" s="139"/>
      <c r="G19" s="117">
        <f>SUMPRODUCT(E19:F19)*C19</f>
        <v>0</v>
      </c>
    </row>
    <row r="20" spans="1:7" x14ac:dyDescent="0.25">
      <c r="A20" s="122" t="s">
        <v>64</v>
      </c>
      <c r="B20" s="123" t="s">
        <v>529</v>
      </c>
      <c r="C20" s="120">
        <v>120</v>
      </c>
      <c r="D20" s="119" t="s">
        <v>56</v>
      </c>
      <c r="E20" s="139"/>
      <c r="F20" s="72" t="s">
        <v>61</v>
      </c>
      <c r="G20" s="117">
        <f>SUMPRODUCT(E20:F20)*C20</f>
        <v>0</v>
      </c>
    </row>
    <row r="21" spans="1:7" x14ac:dyDescent="0.25">
      <c r="A21" s="125" t="s">
        <v>74</v>
      </c>
      <c r="B21" s="126" t="s">
        <v>395</v>
      </c>
      <c r="C21" s="118"/>
      <c r="D21" s="119"/>
      <c r="E21" s="73"/>
      <c r="F21" s="73"/>
      <c r="G21" s="117"/>
    </row>
    <row r="22" spans="1:7" ht="30.75" customHeight="1" x14ac:dyDescent="0.25">
      <c r="A22" s="122" t="s">
        <v>59</v>
      </c>
      <c r="B22" s="130" t="s">
        <v>436</v>
      </c>
      <c r="C22" s="118">
        <v>3</v>
      </c>
      <c r="D22" s="119" t="s">
        <v>56</v>
      </c>
      <c r="E22" s="73" t="s">
        <v>61</v>
      </c>
      <c r="F22" s="127"/>
      <c r="G22" s="117">
        <f>SUMPRODUCT(E22:F22)*C22</f>
        <v>0</v>
      </c>
    </row>
    <row r="23" spans="1:7" ht="30.75" customHeight="1" x14ac:dyDescent="0.25">
      <c r="A23" s="122" t="s">
        <v>77</v>
      </c>
      <c r="B23" s="130" t="s">
        <v>394</v>
      </c>
      <c r="C23" s="118">
        <v>65</v>
      </c>
      <c r="D23" s="119" t="s">
        <v>56</v>
      </c>
      <c r="E23" s="73" t="s">
        <v>61</v>
      </c>
      <c r="F23" s="127"/>
      <c r="G23" s="117">
        <f t="shared" ref="G23:G31" si="0">SUMPRODUCT(E23:F23)*C23</f>
        <v>0</v>
      </c>
    </row>
    <row r="24" spans="1:7" x14ac:dyDescent="0.25">
      <c r="A24" s="122" t="s">
        <v>78</v>
      </c>
      <c r="B24" s="123" t="s">
        <v>530</v>
      </c>
      <c r="C24" s="118">
        <v>2</v>
      </c>
      <c r="D24" s="119" t="s">
        <v>58</v>
      </c>
      <c r="E24" s="73" t="s">
        <v>61</v>
      </c>
      <c r="F24" s="127"/>
      <c r="G24" s="117">
        <f t="shared" si="0"/>
        <v>0</v>
      </c>
    </row>
    <row r="25" spans="1:7" x14ac:dyDescent="0.25">
      <c r="A25" s="122" t="s">
        <v>79</v>
      </c>
      <c r="B25" s="123" t="s">
        <v>166</v>
      </c>
      <c r="C25" s="140">
        <v>16</v>
      </c>
      <c r="D25" s="121" t="s">
        <v>56</v>
      </c>
      <c r="E25" s="139"/>
      <c r="F25" s="139"/>
      <c r="G25" s="117">
        <f t="shared" si="0"/>
        <v>0</v>
      </c>
    </row>
    <row r="26" spans="1:7" ht="27.6" x14ac:dyDescent="0.25">
      <c r="A26" s="122" t="s">
        <v>167</v>
      </c>
      <c r="B26" s="123" t="s">
        <v>427</v>
      </c>
      <c r="C26" s="118">
        <v>150</v>
      </c>
      <c r="D26" s="119" t="s">
        <v>56</v>
      </c>
      <c r="E26" s="73" t="s">
        <v>61</v>
      </c>
      <c r="F26" s="127"/>
      <c r="G26" s="117">
        <f t="shared" si="0"/>
        <v>0</v>
      </c>
    </row>
    <row r="27" spans="1:7" x14ac:dyDescent="0.25">
      <c r="A27" s="122" t="s">
        <v>168</v>
      </c>
      <c r="B27" s="123" t="s">
        <v>531</v>
      </c>
      <c r="C27" s="120">
        <v>55</v>
      </c>
      <c r="D27" s="121" t="s">
        <v>66</v>
      </c>
      <c r="E27" s="72" t="s">
        <v>61</v>
      </c>
      <c r="F27" s="139"/>
      <c r="G27" s="117">
        <f t="shared" si="0"/>
        <v>0</v>
      </c>
    </row>
    <row r="28" spans="1:7" s="13" customFormat="1" ht="27.6" x14ac:dyDescent="0.25">
      <c r="A28" s="122" t="s">
        <v>169</v>
      </c>
      <c r="B28" s="123" t="s">
        <v>93</v>
      </c>
      <c r="C28" s="120">
        <v>80</v>
      </c>
      <c r="D28" s="121" t="s">
        <v>56</v>
      </c>
      <c r="E28" s="72" t="s">
        <v>61</v>
      </c>
      <c r="F28" s="139"/>
      <c r="G28" s="117">
        <f t="shared" si="0"/>
        <v>0</v>
      </c>
    </row>
    <row r="29" spans="1:7" x14ac:dyDescent="0.25">
      <c r="A29" s="122" t="s">
        <v>170</v>
      </c>
      <c r="B29" s="123" t="s">
        <v>439</v>
      </c>
      <c r="C29" s="120">
        <v>30</v>
      </c>
      <c r="D29" s="121" t="s">
        <v>56</v>
      </c>
      <c r="E29" s="72" t="s">
        <v>61</v>
      </c>
      <c r="F29" s="139"/>
      <c r="G29" s="117">
        <f t="shared" si="0"/>
        <v>0</v>
      </c>
    </row>
    <row r="30" spans="1:7" ht="41.4" x14ac:dyDescent="0.25">
      <c r="A30" s="122" t="s">
        <v>171</v>
      </c>
      <c r="B30" s="123" t="s">
        <v>532</v>
      </c>
      <c r="C30" s="120">
        <v>15</v>
      </c>
      <c r="D30" s="121" t="s">
        <v>57</v>
      </c>
      <c r="E30" s="139"/>
      <c r="F30" s="139"/>
      <c r="G30" s="117">
        <f t="shared" si="0"/>
        <v>0</v>
      </c>
    </row>
    <row r="31" spans="1:7" ht="41.4" x14ac:dyDescent="0.25">
      <c r="A31" s="122" t="s">
        <v>172</v>
      </c>
      <c r="B31" s="123" t="s">
        <v>165</v>
      </c>
      <c r="C31" s="120">
        <v>15</v>
      </c>
      <c r="D31" s="121" t="s">
        <v>57</v>
      </c>
      <c r="E31" s="72" t="s">
        <v>61</v>
      </c>
      <c r="F31" s="139"/>
      <c r="G31" s="117">
        <f t="shared" si="0"/>
        <v>0</v>
      </c>
    </row>
    <row r="32" spans="1:7" s="13" customFormat="1" x14ac:dyDescent="0.25">
      <c r="A32" s="124" t="s">
        <v>75</v>
      </c>
      <c r="B32" s="68" t="s">
        <v>428</v>
      </c>
      <c r="C32" s="118"/>
      <c r="D32" s="119"/>
      <c r="E32" s="73"/>
      <c r="F32" s="73"/>
      <c r="G32" s="117"/>
    </row>
    <row r="33" spans="1:7" s="13" customFormat="1" ht="36" customHeight="1" x14ac:dyDescent="0.25">
      <c r="A33" s="122" t="s">
        <v>67</v>
      </c>
      <c r="B33" s="116" t="s">
        <v>533</v>
      </c>
      <c r="C33" s="120">
        <v>80</v>
      </c>
      <c r="D33" s="121" t="s">
        <v>56</v>
      </c>
      <c r="E33" s="127"/>
      <c r="F33" s="127"/>
      <c r="G33" s="117">
        <f>SUMPRODUCT(E33:F33)*C33</f>
        <v>0</v>
      </c>
    </row>
    <row r="34" spans="1:7" s="13" customFormat="1" x14ac:dyDescent="0.25">
      <c r="A34" s="122" t="s">
        <v>72</v>
      </c>
      <c r="B34" s="116" t="s">
        <v>534</v>
      </c>
      <c r="C34" s="120">
        <v>4</v>
      </c>
      <c r="D34" s="121" t="s">
        <v>58</v>
      </c>
      <c r="E34" s="127"/>
      <c r="F34" s="127"/>
      <c r="G34" s="117">
        <f>SUMPRODUCT(E34:F34)*C34</f>
        <v>0</v>
      </c>
    </row>
    <row r="35" spans="1:7" x14ac:dyDescent="0.25">
      <c r="A35" s="122" t="s">
        <v>159</v>
      </c>
      <c r="B35" s="123" t="s">
        <v>429</v>
      </c>
      <c r="C35" s="140">
        <v>12</v>
      </c>
      <c r="D35" s="121" t="s">
        <v>66</v>
      </c>
      <c r="E35" s="139"/>
      <c r="F35" s="139"/>
      <c r="G35" s="117">
        <f>SUMPRODUCT(E35:F35)*C35</f>
        <v>0</v>
      </c>
    </row>
    <row r="36" spans="1:7" s="13" customFormat="1" x14ac:dyDescent="0.25">
      <c r="A36" s="124" t="s">
        <v>76</v>
      </c>
      <c r="B36" s="68" t="s">
        <v>111</v>
      </c>
      <c r="C36" s="120"/>
      <c r="D36" s="121"/>
      <c r="E36" s="73"/>
      <c r="F36" s="73"/>
      <c r="G36" s="117"/>
    </row>
    <row r="37" spans="1:7" s="13" customFormat="1" ht="27.6" x14ac:dyDescent="0.25">
      <c r="A37" s="122" t="s">
        <v>60</v>
      </c>
      <c r="B37" s="123" t="s">
        <v>516</v>
      </c>
      <c r="C37" s="120">
        <v>62</v>
      </c>
      <c r="D37" s="119" t="s">
        <v>56</v>
      </c>
      <c r="E37" s="139"/>
      <c r="F37" s="139"/>
      <c r="G37" s="117">
        <f>SUMPRODUCT(E37:F37)*C37</f>
        <v>0</v>
      </c>
    </row>
    <row r="38" spans="1:7" s="13" customFormat="1" x14ac:dyDescent="0.25">
      <c r="A38" s="122" t="s">
        <v>112</v>
      </c>
      <c r="B38" s="123" t="s">
        <v>433</v>
      </c>
      <c r="C38" s="120">
        <v>12</v>
      </c>
      <c r="D38" s="119" t="s">
        <v>66</v>
      </c>
      <c r="E38" s="139"/>
      <c r="F38" s="139"/>
      <c r="G38" s="117">
        <f>SUMPRODUCT(E38:F38)*C38</f>
        <v>0</v>
      </c>
    </row>
    <row r="39" spans="1:7" s="13" customFormat="1" ht="27.6" x14ac:dyDescent="0.25">
      <c r="A39" s="122" t="s">
        <v>113</v>
      </c>
      <c r="B39" s="123" t="s">
        <v>539</v>
      </c>
      <c r="C39" s="120">
        <v>150</v>
      </c>
      <c r="D39" s="119" t="s">
        <v>56</v>
      </c>
      <c r="E39" s="139"/>
      <c r="F39" s="139"/>
      <c r="G39" s="117">
        <f>SUMPRODUCT(E39:F39)*C39</f>
        <v>0</v>
      </c>
    </row>
    <row r="40" spans="1:7" s="13" customFormat="1" x14ac:dyDescent="0.25">
      <c r="A40" s="122" t="s">
        <v>114</v>
      </c>
      <c r="B40" s="123" t="s">
        <v>434</v>
      </c>
      <c r="C40" s="120">
        <v>1</v>
      </c>
      <c r="D40" s="121" t="s">
        <v>66</v>
      </c>
      <c r="E40" s="139"/>
      <c r="F40" s="139"/>
      <c r="G40" s="117">
        <f>SUMPRODUCT(E40:F40)*C40</f>
        <v>0</v>
      </c>
    </row>
    <row r="41" spans="1:7" x14ac:dyDescent="0.25">
      <c r="A41" s="125" t="s">
        <v>118</v>
      </c>
      <c r="B41" s="126" t="s">
        <v>435</v>
      </c>
      <c r="C41" s="122"/>
      <c r="D41" s="121"/>
      <c r="E41" s="72"/>
      <c r="F41" s="72"/>
      <c r="G41" s="117"/>
    </row>
    <row r="42" spans="1:7" x14ac:dyDescent="0.25">
      <c r="A42" s="122" t="s">
        <v>29</v>
      </c>
      <c r="B42" s="123" t="s">
        <v>383</v>
      </c>
      <c r="C42" s="120">
        <v>95</v>
      </c>
      <c r="D42" s="121" t="s">
        <v>56</v>
      </c>
      <c r="E42" s="139"/>
      <c r="F42" s="139"/>
      <c r="G42" s="117">
        <f>SUMPRODUCT(E42:F42)*C42</f>
        <v>0</v>
      </c>
    </row>
    <row r="43" spans="1:7" ht="27.6" x14ac:dyDescent="0.25">
      <c r="A43" s="122" t="s">
        <v>31</v>
      </c>
      <c r="B43" s="123" t="s">
        <v>484</v>
      </c>
      <c r="C43" s="120">
        <v>35</v>
      </c>
      <c r="D43" s="121" t="s">
        <v>56</v>
      </c>
      <c r="E43" s="139"/>
      <c r="F43" s="139"/>
      <c r="G43" s="188">
        <f>SUMPRODUCT(E43:F43)*C43</f>
        <v>0</v>
      </c>
    </row>
    <row r="44" spans="1:7" x14ac:dyDescent="0.25">
      <c r="A44" s="122" t="s">
        <v>33</v>
      </c>
      <c r="B44" s="143" t="s">
        <v>480</v>
      </c>
      <c r="C44" s="144">
        <v>35</v>
      </c>
      <c r="D44" s="144" t="s">
        <v>56</v>
      </c>
      <c r="E44" s="206"/>
      <c r="F44" s="206"/>
      <c r="G44" s="117">
        <f>SUMPRODUCT(E44:F44)*C44</f>
        <v>0</v>
      </c>
    </row>
    <row r="45" spans="1:7" x14ac:dyDescent="0.25">
      <c r="A45" s="122" t="s">
        <v>35</v>
      </c>
      <c r="B45" s="143" t="s">
        <v>485</v>
      </c>
      <c r="C45" s="144">
        <v>43</v>
      </c>
      <c r="D45" s="144" t="s">
        <v>56</v>
      </c>
      <c r="E45" s="206"/>
      <c r="F45" s="206"/>
      <c r="G45" s="117">
        <f>SUMPRODUCT(E45:F45)*C45</f>
        <v>0</v>
      </c>
    </row>
    <row r="46" spans="1:7" ht="27.6" x14ac:dyDescent="0.25">
      <c r="A46" s="122" t="s">
        <v>119</v>
      </c>
      <c r="B46" s="143" t="s">
        <v>486</v>
      </c>
      <c r="C46" s="144">
        <v>27</v>
      </c>
      <c r="D46" s="144" t="s">
        <v>56</v>
      </c>
      <c r="E46" s="206"/>
      <c r="F46" s="206"/>
      <c r="G46" s="117">
        <f>SUMPRODUCT(E46:F46)*C46</f>
        <v>0</v>
      </c>
    </row>
    <row r="47" spans="1:7" x14ac:dyDescent="0.25">
      <c r="A47" s="125" t="s">
        <v>120</v>
      </c>
      <c r="B47" s="147" t="s">
        <v>481</v>
      </c>
      <c r="C47" s="144"/>
      <c r="D47" s="144"/>
      <c r="E47" s="145"/>
      <c r="F47" s="145"/>
      <c r="G47" s="117"/>
    </row>
    <row r="48" spans="1:7" x14ac:dyDescent="0.25">
      <c r="A48" s="115" t="s">
        <v>68</v>
      </c>
      <c r="B48" s="116" t="s">
        <v>535</v>
      </c>
      <c r="C48" s="142">
        <v>25</v>
      </c>
      <c r="D48" s="142" t="s">
        <v>56</v>
      </c>
      <c r="E48" s="127"/>
      <c r="F48" s="127"/>
      <c r="G48" s="117">
        <f>SUMPRODUCT(E48:F48)*C48</f>
        <v>0</v>
      </c>
    </row>
    <row r="49" spans="1:7" x14ac:dyDescent="0.25">
      <c r="A49" s="115" t="s">
        <v>69</v>
      </c>
      <c r="B49" s="116" t="s">
        <v>518</v>
      </c>
      <c r="C49" s="120">
        <v>5</v>
      </c>
      <c r="D49" s="119" t="s">
        <v>56</v>
      </c>
      <c r="E49" s="127"/>
      <c r="F49" s="127"/>
      <c r="G49" s="117">
        <f>SUMPRODUCT(E49:F49)*C49</f>
        <v>0</v>
      </c>
    </row>
    <row r="50" spans="1:7" x14ac:dyDescent="0.25">
      <c r="A50" s="125">
        <v>7</v>
      </c>
      <c r="B50" s="126" t="s">
        <v>117</v>
      </c>
      <c r="C50" s="120"/>
      <c r="D50" s="121"/>
      <c r="E50" s="72"/>
      <c r="F50" s="72"/>
      <c r="G50" s="117"/>
    </row>
    <row r="51" spans="1:7" ht="27.6" x14ac:dyDescent="0.25">
      <c r="A51" s="122" t="s">
        <v>71</v>
      </c>
      <c r="B51" s="143" t="s">
        <v>540</v>
      </c>
      <c r="C51" s="144">
        <v>1</v>
      </c>
      <c r="D51" s="144" t="s">
        <v>95</v>
      </c>
      <c r="E51" s="206"/>
      <c r="F51" s="206"/>
      <c r="G51" s="117">
        <f t="shared" ref="G51:G56" si="1">SUMPRODUCT(E51:F51)*C51</f>
        <v>0</v>
      </c>
    </row>
    <row r="52" spans="1:7" x14ac:dyDescent="0.25">
      <c r="A52" s="122" t="s">
        <v>71</v>
      </c>
      <c r="B52" s="143" t="s">
        <v>541</v>
      </c>
      <c r="C52" s="144">
        <v>1</v>
      </c>
      <c r="D52" s="144" t="s">
        <v>95</v>
      </c>
      <c r="E52" s="206"/>
      <c r="F52" s="206"/>
      <c r="G52" s="117">
        <f t="shared" si="1"/>
        <v>0</v>
      </c>
    </row>
    <row r="53" spans="1:7" x14ac:dyDescent="0.25">
      <c r="A53" s="122" t="s">
        <v>183</v>
      </c>
      <c r="B53" s="116" t="s">
        <v>482</v>
      </c>
      <c r="C53" s="142">
        <v>2</v>
      </c>
      <c r="D53" s="142" t="s">
        <v>95</v>
      </c>
      <c r="E53" s="127"/>
      <c r="F53" s="127"/>
      <c r="G53" s="117">
        <f t="shared" si="1"/>
        <v>0</v>
      </c>
    </row>
    <row r="54" spans="1:7" x14ac:dyDescent="0.25">
      <c r="A54" s="122" t="s">
        <v>184</v>
      </c>
      <c r="B54" s="123" t="s">
        <v>483</v>
      </c>
      <c r="C54" s="120">
        <v>1</v>
      </c>
      <c r="D54" s="121" t="s">
        <v>146</v>
      </c>
      <c r="E54" s="139"/>
      <c r="F54" s="139"/>
      <c r="G54" s="188">
        <f t="shared" si="1"/>
        <v>0</v>
      </c>
    </row>
    <row r="55" spans="1:7" ht="27.6" x14ac:dyDescent="0.25">
      <c r="A55" s="122" t="s">
        <v>185</v>
      </c>
      <c r="B55" s="123" t="s">
        <v>98</v>
      </c>
      <c r="C55" s="120">
        <v>2</v>
      </c>
      <c r="D55" s="121" t="s">
        <v>94</v>
      </c>
      <c r="E55" s="139"/>
      <c r="F55" s="139"/>
      <c r="G55" s="117">
        <f t="shared" si="1"/>
        <v>0</v>
      </c>
    </row>
    <row r="56" spans="1:7" ht="27.6" x14ac:dyDescent="0.25">
      <c r="A56" s="122" t="s">
        <v>186</v>
      </c>
      <c r="B56" s="123" t="s">
        <v>99</v>
      </c>
      <c r="C56" s="120">
        <v>8</v>
      </c>
      <c r="D56" s="121" t="s">
        <v>56</v>
      </c>
      <c r="E56" s="139"/>
      <c r="F56" s="139"/>
      <c r="G56" s="117">
        <f t="shared" si="1"/>
        <v>0</v>
      </c>
    </row>
    <row r="57" spans="1:7" x14ac:dyDescent="0.25">
      <c r="A57" s="125" t="s">
        <v>123</v>
      </c>
      <c r="B57" s="147" t="s">
        <v>121</v>
      </c>
      <c r="C57" s="144"/>
      <c r="D57" s="144"/>
      <c r="E57" s="145"/>
      <c r="F57" s="145"/>
      <c r="G57" s="117"/>
    </row>
    <row r="58" spans="1:7" x14ac:dyDescent="0.25">
      <c r="A58" s="115" t="s">
        <v>440</v>
      </c>
      <c r="B58" s="116" t="s">
        <v>97</v>
      </c>
      <c r="C58" s="142">
        <v>50</v>
      </c>
      <c r="D58" s="142" t="s">
        <v>56</v>
      </c>
      <c r="E58" s="127"/>
      <c r="F58" s="127"/>
      <c r="G58" s="117">
        <f>SUMPRODUCT(E58:F58)*C58</f>
        <v>0</v>
      </c>
    </row>
    <row r="59" spans="1:7" x14ac:dyDescent="0.25">
      <c r="A59" s="115" t="s">
        <v>476</v>
      </c>
      <c r="B59" s="116" t="s">
        <v>182</v>
      </c>
      <c r="C59" s="118">
        <v>190</v>
      </c>
      <c r="D59" s="119" t="s">
        <v>56</v>
      </c>
      <c r="E59" s="127"/>
      <c r="F59" s="127"/>
      <c r="G59" s="117">
        <f>SUMPRODUCT(E59:F59)*C59</f>
        <v>0</v>
      </c>
    </row>
    <row r="60" spans="1:7" ht="27.6" x14ac:dyDescent="0.25">
      <c r="A60" s="115" t="s">
        <v>487</v>
      </c>
      <c r="B60" s="116" t="s">
        <v>524</v>
      </c>
      <c r="C60" s="118">
        <v>10</v>
      </c>
      <c r="D60" s="119" t="s">
        <v>56</v>
      </c>
      <c r="E60" s="127"/>
      <c r="F60" s="127"/>
      <c r="G60" s="117">
        <f t="shared" ref="G60:G65" si="2">SUMPRODUCT(E60:F60)*C60</f>
        <v>0</v>
      </c>
    </row>
    <row r="61" spans="1:7" ht="27.6" x14ac:dyDescent="0.25">
      <c r="A61" s="115" t="s">
        <v>488</v>
      </c>
      <c r="B61" s="123" t="s">
        <v>523</v>
      </c>
      <c r="C61" s="120">
        <v>50</v>
      </c>
      <c r="D61" s="119" t="s">
        <v>56</v>
      </c>
      <c r="E61" s="127"/>
      <c r="F61" s="127"/>
      <c r="G61" s="117">
        <f t="shared" si="2"/>
        <v>0</v>
      </c>
    </row>
    <row r="62" spans="1:7" ht="27.6" x14ac:dyDescent="0.25">
      <c r="A62" s="115" t="s">
        <v>489</v>
      </c>
      <c r="B62" s="123" t="s">
        <v>525</v>
      </c>
      <c r="C62" s="120">
        <v>80</v>
      </c>
      <c r="D62" s="119" t="s">
        <v>56</v>
      </c>
      <c r="E62" s="127"/>
      <c r="F62" s="127"/>
      <c r="G62" s="117">
        <f>SUMPRODUCT(E62:F62)*C62</f>
        <v>0</v>
      </c>
    </row>
    <row r="63" spans="1:7" ht="27.6" x14ac:dyDescent="0.25">
      <c r="A63" s="115" t="s">
        <v>490</v>
      </c>
      <c r="B63" s="123" t="s">
        <v>526</v>
      </c>
      <c r="C63" s="120">
        <v>190</v>
      </c>
      <c r="D63" s="119" t="s">
        <v>56</v>
      </c>
      <c r="E63" s="127"/>
      <c r="F63" s="127"/>
      <c r="G63" s="117">
        <f t="shared" si="2"/>
        <v>0</v>
      </c>
    </row>
    <row r="64" spans="1:7" x14ac:dyDescent="0.25">
      <c r="A64" s="115" t="s">
        <v>491</v>
      </c>
      <c r="B64" s="123" t="s">
        <v>478</v>
      </c>
      <c r="C64" s="120">
        <v>220</v>
      </c>
      <c r="D64" s="119" t="s">
        <v>56</v>
      </c>
      <c r="E64" s="139"/>
      <c r="F64" s="139"/>
      <c r="G64" s="117">
        <f t="shared" si="2"/>
        <v>0</v>
      </c>
    </row>
    <row r="65" spans="1:7" x14ac:dyDescent="0.25">
      <c r="A65" s="115" t="s">
        <v>492</v>
      </c>
      <c r="B65" s="123" t="s">
        <v>479</v>
      </c>
      <c r="C65" s="120">
        <v>18</v>
      </c>
      <c r="D65" s="119" t="s">
        <v>56</v>
      </c>
      <c r="E65" s="139"/>
      <c r="F65" s="139"/>
      <c r="G65" s="117">
        <f t="shared" si="2"/>
        <v>0</v>
      </c>
    </row>
    <row r="66" spans="1:7" x14ac:dyDescent="0.25">
      <c r="A66" s="115" t="s">
        <v>521</v>
      </c>
      <c r="B66" s="123" t="s">
        <v>527</v>
      </c>
      <c r="C66" s="120">
        <v>107</v>
      </c>
      <c r="D66" s="119" t="s">
        <v>56</v>
      </c>
      <c r="E66" s="139"/>
      <c r="F66" s="139"/>
      <c r="G66" s="117">
        <f>SUMPRODUCT(E66:F66)*C66</f>
        <v>0</v>
      </c>
    </row>
    <row r="67" spans="1:7" s="13" customFormat="1" x14ac:dyDescent="0.25">
      <c r="A67" s="125" t="s">
        <v>441</v>
      </c>
      <c r="B67" s="126" t="s">
        <v>430</v>
      </c>
      <c r="C67" s="120"/>
      <c r="D67" s="121"/>
      <c r="E67" s="72"/>
      <c r="F67" s="72"/>
      <c r="G67" s="117"/>
    </row>
    <row r="68" spans="1:7" x14ac:dyDescent="0.25">
      <c r="A68" s="122" t="s">
        <v>442</v>
      </c>
      <c r="B68" s="123" t="s">
        <v>432</v>
      </c>
      <c r="C68" s="120">
        <v>20</v>
      </c>
      <c r="D68" s="121" t="s">
        <v>66</v>
      </c>
      <c r="E68" s="139"/>
      <c r="F68" s="139"/>
      <c r="G68" s="117">
        <f>SUMPRODUCT(E68:F68)*C68</f>
        <v>0</v>
      </c>
    </row>
    <row r="69" spans="1:7" x14ac:dyDescent="0.25">
      <c r="A69" s="122" t="s">
        <v>443</v>
      </c>
      <c r="B69" s="123" t="s">
        <v>431</v>
      </c>
      <c r="C69" s="120">
        <v>55</v>
      </c>
      <c r="D69" s="121" t="s">
        <v>66</v>
      </c>
      <c r="E69" s="72" t="s">
        <v>61</v>
      </c>
      <c r="F69" s="139"/>
      <c r="G69" s="117">
        <f>SUMPRODUCT(E69:F69)*C69</f>
        <v>0</v>
      </c>
    </row>
    <row r="70" spans="1:7" x14ac:dyDescent="0.25">
      <c r="A70" s="125" t="s">
        <v>444</v>
      </c>
      <c r="B70" s="126" t="s">
        <v>453</v>
      </c>
      <c r="C70" s="120"/>
      <c r="D70" s="121"/>
      <c r="E70" s="72"/>
      <c r="F70" s="72"/>
      <c r="G70" s="117"/>
    </row>
    <row r="71" spans="1:7" ht="27.6" x14ac:dyDescent="0.25">
      <c r="A71" s="122" t="s">
        <v>451</v>
      </c>
      <c r="B71" s="143" t="s">
        <v>471</v>
      </c>
      <c r="C71" s="144">
        <v>27</v>
      </c>
      <c r="D71" s="144" t="s">
        <v>56</v>
      </c>
      <c r="E71" s="206"/>
      <c r="F71" s="206"/>
      <c r="G71" s="117">
        <f>SUMPRODUCT(E71:F71)*C71</f>
        <v>0</v>
      </c>
    </row>
    <row r="72" spans="1:7" ht="27.6" x14ac:dyDescent="0.25">
      <c r="A72" s="122" t="s">
        <v>452</v>
      </c>
      <c r="B72" s="143" t="s">
        <v>522</v>
      </c>
      <c r="C72" s="144">
        <v>16</v>
      </c>
      <c r="D72" s="144" t="s">
        <v>56</v>
      </c>
      <c r="E72" s="206"/>
      <c r="F72" s="206"/>
      <c r="G72" s="117">
        <f>SUMPRODUCT(E72:F72)*C72</f>
        <v>0</v>
      </c>
    </row>
    <row r="73" spans="1:7" x14ac:dyDescent="0.25">
      <c r="A73" s="122" t="s">
        <v>473</v>
      </c>
      <c r="B73" s="143" t="s">
        <v>519</v>
      </c>
      <c r="C73" s="144">
        <v>11</v>
      </c>
      <c r="D73" s="144" t="s">
        <v>56</v>
      </c>
      <c r="E73" s="206"/>
      <c r="F73" s="206"/>
      <c r="G73" s="117">
        <f>SUMPRODUCT(E73:F73)*C73</f>
        <v>0</v>
      </c>
    </row>
    <row r="74" spans="1:7" x14ac:dyDescent="0.25">
      <c r="A74" s="122" t="s">
        <v>474</v>
      </c>
      <c r="B74" s="143" t="s">
        <v>472</v>
      </c>
      <c r="C74" s="144">
        <v>10</v>
      </c>
      <c r="D74" s="144" t="s">
        <v>66</v>
      </c>
      <c r="E74" s="206"/>
      <c r="F74" s="206"/>
      <c r="G74" s="117">
        <f>SUMPRODUCT(E74:F74)*C74</f>
        <v>0</v>
      </c>
    </row>
    <row r="75" spans="1:7" x14ac:dyDescent="0.25">
      <c r="A75" s="122" t="s">
        <v>475</v>
      </c>
      <c r="B75" s="143" t="s">
        <v>517</v>
      </c>
      <c r="C75" s="144">
        <v>1</v>
      </c>
      <c r="D75" s="144" t="s">
        <v>56</v>
      </c>
      <c r="E75" s="206"/>
      <c r="F75" s="206"/>
      <c r="G75" s="117">
        <f>SUMPRODUCT(E75:F75)*C75</f>
        <v>0</v>
      </c>
    </row>
    <row r="76" spans="1:7" x14ac:dyDescent="0.25">
      <c r="A76" s="125" t="s">
        <v>126</v>
      </c>
      <c r="B76" s="147" t="s">
        <v>386</v>
      </c>
      <c r="C76" s="144"/>
      <c r="D76" s="144"/>
      <c r="E76" s="145"/>
      <c r="F76" s="145"/>
      <c r="G76" s="146"/>
    </row>
    <row r="77" spans="1:7" ht="39" customHeight="1" x14ac:dyDescent="0.25">
      <c r="A77" s="122" t="s">
        <v>127</v>
      </c>
      <c r="B77" s="143" t="s">
        <v>536</v>
      </c>
      <c r="C77" s="144">
        <v>3</v>
      </c>
      <c r="D77" s="144" t="s">
        <v>95</v>
      </c>
      <c r="E77" s="206"/>
      <c r="F77" s="145" t="s">
        <v>61</v>
      </c>
      <c r="G77" s="117">
        <f>SUMPRODUCT(E77:F77)*C77</f>
        <v>0</v>
      </c>
    </row>
    <row r="78" spans="1:7" ht="41.4" x14ac:dyDescent="0.25">
      <c r="A78" s="122" t="s">
        <v>128</v>
      </c>
      <c r="B78" s="143" t="s">
        <v>537</v>
      </c>
      <c r="C78" s="144">
        <v>3</v>
      </c>
      <c r="D78" s="144" t="s">
        <v>95</v>
      </c>
      <c r="E78" s="206"/>
      <c r="F78" s="145" t="s">
        <v>61</v>
      </c>
      <c r="G78" s="117">
        <f>SUMPRODUCT(E78:F78)*C78</f>
        <v>0</v>
      </c>
    </row>
    <row r="79" spans="1:7" ht="38.25" customHeight="1" x14ac:dyDescent="0.25">
      <c r="A79" s="122" t="s">
        <v>129</v>
      </c>
      <c r="B79" s="143" t="s">
        <v>538</v>
      </c>
      <c r="C79" s="144">
        <v>1</v>
      </c>
      <c r="D79" s="144" t="s">
        <v>95</v>
      </c>
      <c r="E79" s="206"/>
      <c r="F79" s="145" t="s">
        <v>61</v>
      </c>
      <c r="G79" s="117">
        <f>SUMPRODUCT(E79:F79)*C79</f>
        <v>0</v>
      </c>
    </row>
    <row r="80" spans="1:7" s="187" customFormat="1" x14ac:dyDescent="0.25">
      <c r="A80" s="125" t="s">
        <v>130</v>
      </c>
      <c r="B80" s="147" t="s">
        <v>387</v>
      </c>
      <c r="C80" s="184"/>
      <c r="D80" s="184"/>
      <c r="E80" s="185"/>
      <c r="F80" s="185"/>
      <c r="G80" s="186"/>
    </row>
    <row r="81" spans="1:7" x14ac:dyDescent="0.25">
      <c r="A81" s="122" t="s">
        <v>132</v>
      </c>
      <c r="B81" s="143" t="s">
        <v>388</v>
      </c>
      <c r="C81" s="144">
        <v>3</v>
      </c>
      <c r="D81" s="144" t="s">
        <v>389</v>
      </c>
      <c r="E81" s="206"/>
      <c r="F81" s="206"/>
      <c r="G81" s="117">
        <f>SUMPRODUCT(E81:F81)*C81</f>
        <v>0</v>
      </c>
    </row>
    <row r="82" spans="1:7" x14ac:dyDescent="0.25">
      <c r="A82" s="122" t="s">
        <v>132</v>
      </c>
      <c r="B82" s="143" t="s">
        <v>515</v>
      </c>
      <c r="C82" s="144">
        <v>4</v>
      </c>
      <c r="D82" s="144" t="s">
        <v>389</v>
      </c>
      <c r="E82" s="206"/>
      <c r="F82" s="206"/>
      <c r="G82" s="117">
        <f>SUMPRODUCT(E82:F82)*C82</f>
        <v>0</v>
      </c>
    </row>
    <row r="83" spans="1:7" x14ac:dyDescent="0.25">
      <c r="A83" s="122" t="s">
        <v>133</v>
      </c>
      <c r="B83" s="143" t="s">
        <v>390</v>
      </c>
      <c r="C83" s="144">
        <v>6</v>
      </c>
      <c r="D83" s="144" t="s">
        <v>389</v>
      </c>
      <c r="E83" s="206"/>
      <c r="F83" s="206"/>
      <c r="G83" s="117">
        <f>SUMPRODUCT(E83:F83)*C83</f>
        <v>0</v>
      </c>
    </row>
    <row r="84" spans="1:7" x14ac:dyDescent="0.25">
      <c r="A84" s="122" t="s">
        <v>134</v>
      </c>
      <c r="B84" s="143" t="s">
        <v>514</v>
      </c>
      <c r="C84" s="144">
        <v>1</v>
      </c>
      <c r="D84" s="144" t="s">
        <v>389</v>
      </c>
      <c r="E84" s="206"/>
      <c r="F84" s="206"/>
      <c r="G84" s="117">
        <f>SUMPRODUCT(E84:F84)*C84</f>
        <v>0</v>
      </c>
    </row>
    <row r="85" spans="1:7" s="187" customFormat="1" x14ac:dyDescent="0.25">
      <c r="A85" s="125" t="s">
        <v>135</v>
      </c>
      <c r="B85" s="147" t="s">
        <v>124</v>
      </c>
      <c r="C85" s="144"/>
      <c r="D85" s="144"/>
      <c r="E85" s="145"/>
      <c r="F85" s="145"/>
      <c r="G85" s="117"/>
    </row>
    <row r="86" spans="1:7" x14ac:dyDescent="0.25">
      <c r="A86" s="122" t="s">
        <v>137</v>
      </c>
      <c r="B86" s="143" t="s">
        <v>468</v>
      </c>
      <c r="C86" s="144">
        <v>5</v>
      </c>
      <c r="D86" s="144" t="s">
        <v>95</v>
      </c>
      <c r="E86" s="206"/>
      <c r="F86" s="145" t="s">
        <v>391</v>
      </c>
      <c r="G86" s="117">
        <f t="shared" ref="G86:G96" si="3">SUMPRODUCT(E86:F86)*C86</f>
        <v>0</v>
      </c>
    </row>
    <row r="87" spans="1:7" x14ac:dyDescent="0.25">
      <c r="A87" s="122" t="s">
        <v>138</v>
      </c>
      <c r="B87" s="143" t="s">
        <v>469</v>
      </c>
      <c r="C87" s="144">
        <v>1</v>
      </c>
      <c r="D87" s="144" t="s">
        <v>95</v>
      </c>
      <c r="E87" s="206"/>
      <c r="F87" s="145" t="s">
        <v>391</v>
      </c>
      <c r="G87" s="117">
        <f>SUMPRODUCT(E87:F87)*C87</f>
        <v>0</v>
      </c>
    </row>
    <row r="88" spans="1:7" x14ac:dyDescent="0.25">
      <c r="A88" s="122" t="s">
        <v>463</v>
      </c>
      <c r="B88" s="143" t="s">
        <v>470</v>
      </c>
      <c r="C88" s="144">
        <v>1</v>
      </c>
      <c r="D88" s="144" t="s">
        <v>95</v>
      </c>
      <c r="E88" s="206"/>
      <c r="F88" s="145" t="s">
        <v>391</v>
      </c>
      <c r="G88" s="117">
        <f t="shared" si="3"/>
        <v>0</v>
      </c>
    </row>
    <row r="89" spans="1:7" x14ac:dyDescent="0.25">
      <c r="A89" s="122" t="s">
        <v>464</v>
      </c>
      <c r="B89" s="143" t="s">
        <v>477</v>
      </c>
      <c r="C89" s="144">
        <v>1</v>
      </c>
      <c r="D89" s="144" t="s">
        <v>95</v>
      </c>
      <c r="E89" s="206"/>
      <c r="F89" s="145" t="s">
        <v>391</v>
      </c>
      <c r="G89" s="117">
        <f t="shared" si="3"/>
        <v>0</v>
      </c>
    </row>
    <row r="90" spans="1:7" x14ac:dyDescent="0.25">
      <c r="A90" s="122" t="s">
        <v>465</v>
      </c>
      <c r="B90" s="143" t="s">
        <v>392</v>
      </c>
      <c r="C90" s="144">
        <v>1</v>
      </c>
      <c r="D90" s="144" t="s">
        <v>95</v>
      </c>
      <c r="E90" s="206"/>
      <c r="F90" s="145" t="s">
        <v>391</v>
      </c>
      <c r="G90" s="117">
        <f t="shared" si="3"/>
        <v>0</v>
      </c>
    </row>
    <row r="91" spans="1:7" x14ac:dyDescent="0.25">
      <c r="A91" s="122" t="s">
        <v>466</v>
      </c>
      <c r="B91" s="143" t="s">
        <v>393</v>
      </c>
      <c r="C91" s="144">
        <v>1</v>
      </c>
      <c r="D91" s="144" t="s">
        <v>58</v>
      </c>
      <c r="E91" s="206"/>
      <c r="F91" s="145" t="s">
        <v>391</v>
      </c>
      <c r="G91" s="117">
        <f t="shared" si="3"/>
        <v>0</v>
      </c>
    </row>
    <row r="92" spans="1:7" x14ac:dyDescent="0.25">
      <c r="A92" s="122" t="s">
        <v>467</v>
      </c>
      <c r="B92" s="143" t="s">
        <v>454</v>
      </c>
      <c r="C92" s="144">
        <v>2</v>
      </c>
      <c r="D92" s="144" t="s">
        <v>95</v>
      </c>
      <c r="E92" s="206"/>
      <c r="F92" s="145" t="s">
        <v>391</v>
      </c>
      <c r="G92" s="117">
        <f>SUMPRODUCT(E92:F92)*C92</f>
        <v>0</v>
      </c>
    </row>
    <row r="93" spans="1:7" x14ac:dyDescent="0.25">
      <c r="A93" s="124" t="s">
        <v>139</v>
      </c>
      <c r="B93" s="68" t="s">
        <v>100</v>
      </c>
      <c r="C93" s="142"/>
      <c r="D93" s="142"/>
      <c r="E93" s="73"/>
      <c r="F93" s="73"/>
      <c r="G93" s="117"/>
    </row>
    <row r="94" spans="1:7" x14ac:dyDescent="0.25">
      <c r="A94" s="115" t="s">
        <v>141</v>
      </c>
      <c r="B94" s="123" t="s">
        <v>520</v>
      </c>
      <c r="C94" s="120">
        <v>25</v>
      </c>
      <c r="D94" s="121" t="s">
        <v>56</v>
      </c>
      <c r="E94" s="139"/>
      <c r="F94" s="127"/>
      <c r="G94" s="117">
        <f>SUMPRODUCT(E94:F94)*C94</f>
        <v>0</v>
      </c>
    </row>
    <row r="95" spans="1:7" x14ac:dyDescent="0.25">
      <c r="A95" s="115" t="s">
        <v>142</v>
      </c>
      <c r="B95" s="123" t="s">
        <v>384</v>
      </c>
      <c r="C95" s="120">
        <v>41</v>
      </c>
      <c r="D95" s="121" t="s">
        <v>146</v>
      </c>
      <c r="E95" s="139"/>
      <c r="F95" s="139"/>
      <c r="G95" s="117">
        <f t="shared" si="3"/>
        <v>0</v>
      </c>
    </row>
    <row r="96" spans="1:7" x14ac:dyDescent="0.25">
      <c r="A96" s="115" t="s">
        <v>455</v>
      </c>
      <c r="B96" s="123" t="s">
        <v>385</v>
      </c>
      <c r="C96" s="120">
        <v>1</v>
      </c>
      <c r="D96" s="121" t="s">
        <v>146</v>
      </c>
      <c r="E96" s="139"/>
      <c r="F96" s="139"/>
      <c r="G96" s="117">
        <f t="shared" si="3"/>
        <v>0</v>
      </c>
    </row>
    <row r="97" spans="1:7" ht="27.6" x14ac:dyDescent="0.25">
      <c r="A97" s="115" t="s">
        <v>456</v>
      </c>
      <c r="B97" s="123" t="s">
        <v>513</v>
      </c>
      <c r="C97" s="120">
        <v>1</v>
      </c>
      <c r="D97" s="121" t="s">
        <v>58</v>
      </c>
      <c r="E97" s="139"/>
      <c r="F97" s="139"/>
      <c r="G97" s="117">
        <f>SUMPRODUCT(E97:F97)*C97</f>
        <v>0</v>
      </c>
    </row>
    <row r="98" spans="1:7" ht="27.6" x14ac:dyDescent="0.25">
      <c r="A98" s="115" t="s">
        <v>457</v>
      </c>
      <c r="B98" s="123" t="s">
        <v>445</v>
      </c>
      <c r="C98" s="120">
        <v>1</v>
      </c>
      <c r="D98" s="121" t="s">
        <v>58</v>
      </c>
      <c r="E98" s="139"/>
      <c r="F98" s="139"/>
      <c r="G98" s="117">
        <f>SUMPRODUCT(E98:F98)*C98</f>
        <v>0</v>
      </c>
    </row>
    <row r="99" spans="1:7" ht="41.4" x14ac:dyDescent="0.25">
      <c r="A99" s="115" t="s">
        <v>458</v>
      </c>
      <c r="B99" s="123" t="s">
        <v>382</v>
      </c>
      <c r="C99" s="120">
        <v>1</v>
      </c>
      <c r="D99" s="121" t="s">
        <v>58</v>
      </c>
      <c r="E99" s="139"/>
      <c r="F99" s="139"/>
      <c r="G99" s="117">
        <f>SUMPRODUCT(E99:F99)*C99</f>
        <v>0</v>
      </c>
    </row>
    <row r="100" spans="1:7" x14ac:dyDescent="0.25">
      <c r="A100" s="115" t="s">
        <v>459</v>
      </c>
      <c r="B100" s="123" t="s">
        <v>447</v>
      </c>
      <c r="C100" s="120">
        <v>1</v>
      </c>
      <c r="D100" s="121" t="s">
        <v>58</v>
      </c>
      <c r="E100" s="139"/>
      <c r="F100" s="139"/>
      <c r="G100" s="117">
        <f>SUMPRODUCT(E100:F100)*C100</f>
        <v>0</v>
      </c>
    </row>
    <row r="101" spans="1:7" ht="27.6" x14ac:dyDescent="0.25">
      <c r="A101" s="115" t="s">
        <v>460</v>
      </c>
      <c r="B101" s="123" t="s">
        <v>446</v>
      </c>
      <c r="C101" s="120">
        <v>1</v>
      </c>
      <c r="D101" s="121" t="s">
        <v>146</v>
      </c>
      <c r="E101" s="139"/>
      <c r="F101" s="72" t="s">
        <v>61</v>
      </c>
      <c r="G101" s="117">
        <f>SUMPRODUCT(E101:F101)*C101</f>
        <v>0</v>
      </c>
    </row>
    <row r="102" spans="1:7" x14ac:dyDescent="0.25">
      <c r="A102" s="125" t="s">
        <v>493</v>
      </c>
      <c r="B102" s="126" t="s">
        <v>122</v>
      </c>
      <c r="C102" s="120"/>
      <c r="D102" s="121"/>
      <c r="E102" s="72"/>
      <c r="F102" s="72"/>
      <c r="G102" s="117"/>
    </row>
    <row r="103" spans="1:7" x14ac:dyDescent="0.25">
      <c r="A103" s="122" t="s">
        <v>494</v>
      </c>
      <c r="B103" s="123" t="s">
        <v>396</v>
      </c>
      <c r="C103" s="120">
        <v>12</v>
      </c>
      <c r="D103" s="121" t="s">
        <v>56</v>
      </c>
      <c r="E103" s="139"/>
      <c r="F103" s="139"/>
      <c r="G103" s="117">
        <f>SUMPRODUCT(E103:F103)*C103</f>
        <v>0</v>
      </c>
    </row>
    <row r="104" spans="1:7" x14ac:dyDescent="0.25">
      <c r="A104" s="122" t="s">
        <v>495</v>
      </c>
      <c r="B104" s="123" t="s">
        <v>397</v>
      </c>
      <c r="C104" s="120">
        <v>6</v>
      </c>
      <c r="D104" s="121" t="s">
        <v>56</v>
      </c>
      <c r="E104" s="139"/>
      <c r="F104" s="139"/>
      <c r="G104" s="117">
        <f>SUMPRODUCT(E104:F104)*C104</f>
        <v>0</v>
      </c>
    </row>
    <row r="105" spans="1:7" x14ac:dyDescent="0.25">
      <c r="A105" s="125" t="s">
        <v>496</v>
      </c>
      <c r="B105" s="126" t="s">
        <v>131</v>
      </c>
      <c r="C105" s="120"/>
      <c r="D105" s="121"/>
      <c r="E105" s="72"/>
      <c r="F105" s="72"/>
      <c r="G105" s="117"/>
    </row>
    <row r="106" spans="1:7" ht="39" customHeight="1" x14ac:dyDescent="0.25">
      <c r="A106" s="122" t="s">
        <v>497</v>
      </c>
      <c r="B106" s="123" t="s">
        <v>101</v>
      </c>
      <c r="C106" s="120">
        <v>7</v>
      </c>
      <c r="D106" s="121" t="s">
        <v>58</v>
      </c>
      <c r="E106" s="139"/>
      <c r="F106" s="72" t="s">
        <v>61</v>
      </c>
      <c r="G106" s="117">
        <f t="shared" ref="G106:G123" si="4">SUMPRODUCT(E106:F106)*C106</f>
        <v>0</v>
      </c>
    </row>
    <row r="107" spans="1:7" x14ac:dyDescent="0.25">
      <c r="A107" s="122" t="s">
        <v>498</v>
      </c>
      <c r="B107" s="123" t="s">
        <v>102</v>
      </c>
      <c r="C107" s="120">
        <v>2</v>
      </c>
      <c r="D107" s="121" t="s">
        <v>58</v>
      </c>
      <c r="E107" s="139"/>
      <c r="F107" s="72" t="s">
        <v>61</v>
      </c>
      <c r="G107" s="117">
        <f t="shared" si="4"/>
        <v>0</v>
      </c>
    </row>
    <row r="108" spans="1:7" ht="27.6" x14ac:dyDescent="0.25">
      <c r="A108" s="122" t="s">
        <v>499</v>
      </c>
      <c r="B108" s="116" t="s">
        <v>449</v>
      </c>
      <c r="C108" s="118">
        <v>1</v>
      </c>
      <c r="D108" s="119" t="s">
        <v>146</v>
      </c>
      <c r="E108" s="127"/>
      <c r="F108" s="127"/>
      <c r="G108" s="117">
        <f t="shared" si="4"/>
        <v>0</v>
      </c>
    </row>
    <row r="109" spans="1:7" x14ac:dyDescent="0.25">
      <c r="A109" s="122" t="s">
        <v>500</v>
      </c>
      <c r="B109" s="116" t="s">
        <v>244</v>
      </c>
      <c r="C109" s="118">
        <v>1</v>
      </c>
      <c r="D109" s="119" t="s">
        <v>146</v>
      </c>
      <c r="E109" s="127"/>
      <c r="F109" s="73" t="s">
        <v>61</v>
      </c>
      <c r="G109" s="117">
        <f t="shared" si="4"/>
        <v>0</v>
      </c>
    </row>
    <row r="110" spans="1:7" ht="36" customHeight="1" x14ac:dyDescent="0.25">
      <c r="A110" s="122" t="s">
        <v>501</v>
      </c>
      <c r="B110" s="123" t="s">
        <v>125</v>
      </c>
      <c r="C110" s="120">
        <v>5</v>
      </c>
      <c r="D110" s="119" t="s">
        <v>92</v>
      </c>
      <c r="E110" s="72" t="s">
        <v>61</v>
      </c>
      <c r="F110" s="139"/>
      <c r="G110" s="117">
        <f t="shared" si="4"/>
        <v>0</v>
      </c>
    </row>
    <row r="111" spans="1:7" ht="36" customHeight="1" x14ac:dyDescent="0.25">
      <c r="A111" s="122" t="s">
        <v>502</v>
      </c>
      <c r="B111" s="123" t="s">
        <v>425</v>
      </c>
      <c r="C111" s="120">
        <v>60</v>
      </c>
      <c r="D111" s="119" t="s">
        <v>92</v>
      </c>
      <c r="E111" s="139"/>
      <c r="F111" s="139"/>
      <c r="G111" s="117">
        <f>SUMPRODUCT(E111:F111)*C111</f>
        <v>0</v>
      </c>
    </row>
    <row r="112" spans="1:7" x14ac:dyDescent="0.25">
      <c r="A112" s="122" t="s">
        <v>503</v>
      </c>
      <c r="B112" s="123" t="s">
        <v>450</v>
      </c>
      <c r="C112" s="120">
        <v>1</v>
      </c>
      <c r="D112" s="121" t="s">
        <v>94</v>
      </c>
      <c r="E112" s="72" t="s">
        <v>61</v>
      </c>
      <c r="F112" s="139"/>
      <c r="G112" s="117">
        <f>SUMPRODUCT(E112:F112)*C112</f>
        <v>0</v>
      </c>
    </row>
    <row r="113" spans="1:7" x14ac:dyDescent="0.25">
      <c r="A113" s="125" t="s">
        <v>504</v>
      </c>
      <c r="B113" s="126" t="s">
        <v>136</v>
      </c>
      <c r="C113" s="120"/>
      <c r="D113" s="121"/>
      <c r="E113" s="72"/>
      <c r="F113" s="72"/>
      <c r="G113" s="117"/>
    </row>
    <row r="114" spans="1:7" x14ac:dyDescent="0.25">
      <c r="A114" s="122" t="s">
        <v>461</v>
      </c>
      <c r="B114" s="123" t="s">
        <v>103</v>
      </c>
      <c r="C114" s="120">
        <v>520</v>
      </c>
      <c r="D114" s="121" t="s">
        <v>56</v>
      </c>
      <c r="E114" s="139"/>
      <c r="F114" s="139"/>
      <c r="G114" s="117">
        <f t="shared" si="4"/>
        <v>0</v>
      </c>
    </row>
    <row r="115" spans="1:7" x14ac:dyDescent="0.25">
      <c r="A115" s="122" t="s">
        <v>505</v>
      </c>
      <c r="B115" s="123" t="s">
        <v>104</v>
      </c>
      <c r="C115" s="120">
        <v>520</v>
      </c>
      <c r="D115" s="121" t="s">
        <v>56</v>
      </c>
      <c r="E115" s="139"/>
      <c r="F115" s="139"/>
      <c r="G115" s="117">
        <f t="shared" si="4"/>
        <v>0</v>
      </c>
    </row>
    <row r="116" spans="1:7" x14ac:dyDescent="0.25">
      <c r="A116" s="122" t="s">
        <v>506</v>
      </c>
      <c r="B116" s="123" t="s">
        <v>398</v>
      </c>
      <c r="C116" s="120">
        <v>35</v>
      </c>
      <c r="D116" s="121" t="s">
        <v>56</v>
      </c>
      <c r="E116" s="139"/>
      <c r="F116" s="139"/>
      <c r="G116" s="117">
        <f t="shared" si="4"/>
        <v>0</v>
      </c>
    </row>
    <row r="117" spans="1:7" x14ac:dyDescent="0.25">
      <c r="A117" s="125" t="s">
        <v>507</v>
      </c>
      <c r="B117" s="126" t="s">
        <v>140</v>
      </c>
      <c r="C117" s="118"/>
      <c r="D117" s="119"/>
      <c r="E117" s="73"/>
      <c r="F117" s="73"/>
      <c r="G117" s="117"/>
    </row>
    <row r="118" spans="1:7" x14ac:dyDescent="0.25">
      <c r="A118" s="122" t="s">
        <v>462</v>
      </c>
      <c r="B118" s="123" t="s">
        <v>105</v>
      </c>
      <c r="C118" s="118"/>
      <c r="D118" s="119"/>
      <c r="E118" s="73"/>
      <c r="F118" s="73"/>
      <c r="G118" s="117"/>
    </row>
    <row r="119" spans="1:7" x14ac:dyDescent="0.25">
      <c r="A119" s="122" t="s">
        <v>508</v>
      </c>
      <c r="B119" s="123" t="s">
        <v>106</v>
      </c>
      <c r="C119" s="118">
        <v>1</v>
      </c>
      <c r="D119" s="119" t="s">
        <v>58</v>
      </c>
      <c r="E119" s="127"/>
      <c r="F119" s="127"/>
      <c r="G119" s="117">
        <f t="shared" si="4"/>
        <v>0</v>
      </c>
    </row>
    <row r="120" spans="1:7" x14ac:dyDescent="0.25">
      <c r="A120" s="122" t="s">
        <v>509</v>
      </c>
      <c r="B120" s="123" t="s">
        <v>107</v>
      </c>
      <c r="C120" s="120">
        <v>1</v>
      </c>
      <c r="D120" s="121" t="s">
        <v>58</v>
      </c>
      <c r="E120" s="139"/>
      <c r="F120" s="139"/>
      <c r="G120" s="117">
        <f t="shared" si="4"/>
        <v>0</v>
      </c>
    </row>
    <row r="121" spans="1:7" x14ac:dyDescent="0.25">
      <c r="A121" s="122" t="s">
        <v>510</v>
      </c>
      <c r="B121" s="123" t="s">
        <v>108</v>
      </c>
      <c r="C121" s="120"/>
      <c r="D121" s="121"/>
      <c r="E121" s="72"/>
      <c r="F121" s="72"/>
      <c r="G121" s="117"/>
    </row>
    <row r="122" spans="1:7" x14ac:dyDescent="0.25">
      <c r="A122" s="122" t="s">
        <v>511</v>
      </c>
      <c r="B122" s="123" t="s">
        <v>109</v>
      </c>
      <c r="C122" s="120">
        <v>2</v>
      </c>
      <c r="D122" s="121" t="s">
        <v>58</v>
      </c>
      <c r="E122" s="139"/>
      <c r="F122" s="139"/>
      <c r="G122" s="117">
        <f t="shared" si="4"/>
        <v>0</v>
      </c>
    </row>
    <row r="123" spans="1:7" x14ac:dyDescent="0.25">
      <c r="A123" s="122" t="s">
        <v>512</v>
      </c>
      <c r="B123" s="170" t="s">
        <v>110</v>
      </c>
      <c r="C123" s="171">
        <v>2</v>
      </c>
      <c r="D123" s="172" t="s">
        <v>58</v>
      </c>
      <c r="E123" s="173"/>
      <c r="F123" s="173"/>
      <c r="G123" s="117">
        <f t="shared" si="4"/>
        <v>0</v>
      </c>
    </row>
    <row r="124" spans="1:7" x14ac:dyDescent="0.25">
      <c r="A124" s="176"/>
      <c r="B124" s="207" t="s">
        <v>12</v>
      </c>
      <c r="C124" s="207"/>
      <c r="D124" s="208"/>
      <c r="E124" s="174">
        <f>SUMPRODUCT(E16:E123,$C16:$C123)</f>
        <v>0</v>
      </c>
      <c r="F124" s="174">
        <f>SUMPRODUCT(F16:F123,$C16:$C123)</f>
        <v>0</v>
      </c>
      <c r="G124" s="175">
        <f>SUM(G16:G123)</f>
        <v>0</v>
      </c>
    </row>
    <row r="125" spans="1:7" x14ac:dyDescent="0.25">
      <c r="A125" s="183" t="s">
        <v>10</v>
      </c>
      <c r="B125" s="180" t="s">
        <v>242</v>
      </c>
      <c r="C125" s="181"/>
      <c r="D125" s="182"/>
      <c r="E125" s="70"/>
      <c r="F125" s="70"/>
      <c r="G125" s="34"/>
    </row>
    <row r="126" spans="1:7" x14ac:dyDescent="0.25">
      <c r="A126" s="122">
        <v>1</v>
      </c>
      <c r="B126" s="126" t="s">
        <v>399</v>
      </c>
      <c r="C126" s="120"/>
      <c r="D126" s="121"/>
      <c r="E126" s="71"/>
      <c r="F126" s="71"/>
      <c r="G126" s="117"/>
    </row>
    <row r="127" spans="1:7" ht="27.6" x14ac:dyDescent="0.25">
      <c r="A127" s="122" t="s">
        <v>14</v>
      </c>
      <c r="B127" s="123" t="s">
        <v>400</v>
      </c>
      <c r="C127" s="120">
        <v>1</v>
      </c>
      <c r="D127" s="121" t="s">
        <v>58</v>
      </c>
      <c r="E127" s="139"/>
      <c r="F127" s="139"/>
      <c r="G127" s="117">
        <f t="shared" ref="G127:G147" si="5">SUMPRODUCT(E127:F127)*C127</f>
        <v>0</v>
      </c>
    </row>
    <row r="128" spans="1:7" ht="27.6" x14ac:dyDescent="0.25">
      <c r="A128" s="122" t="s">
        <v>15</v>
      </c>
      <c r="B128" s="123" t="s">
        <v>401</v>
      </c>
      <c r="C128" s="120">
        <v>3</v>
      </c>
      <c r="D128" s="121" t="s">
        <v>58</v>
      </c>
      <c r="E128" s="139"/>
      <c r="F128" s="139"/>
      <c r="G128" s="117">
        <f t="shared" si="5"/>
        <v>0</v>
      </c>
    </row>
    <row r="129" spans="1:7" x14ac:dyDescent="0.25">
      <c r="A129" s="122" t="s">
        <v>62</v>
      </c>
      <c r="B129" s="123" t="s">
        <v>402</v>
      </c>
      <c r="C129" s="120">
        <v>4</v>
      </c>
      <c r="D129" s="121" t="s">
        <v>58</v>
      </c>
      <c r="E129" s="139"/>
      <c r="F129" s="139"/>
      <c r="G129" s="117">
        <f t="shared" si="5"/>
        <v>0</v>
      </c>
    </row>
    <row r="130" spans="1:7" x14ac:dyDescent="0.25">
      <c r="A130" s="122" t="s">
        <v>63</v>
      </c>
      <c r="B130" s="123" t="s">
        <v>403</v>
      </c>
      <c r="C130" s="120">
        <v>6</v>
      </c>
      <c r="D130" s="121" t="s">
        <v>404</v>
      </c>
      <c r="E130" s="139"/>
      <c r="F130" s="139"/>
      <c r="G130" s="117">
        <f t="shared" si="5"/>
        <v>0</v>
      </c>
    </row>
    <row r="131" spans="1:7" x14ac:dyDescent="0.25">
      <c r="A131" s="122" t="s">
        <v>64</v>
      </c>
      <c r="B131" s="123" t="s">
        <v>405</v>
      </c>
      <c r="C131" s="120">
        <v>5</v>
      </c>
      <c r="D131" s="121" t="s">
        <v>404</v>
      </c>
      <c r="E131" s="139"/>
      <c r="F131" s="139"/>
      <c r="G131" s="117">
        <f t="shared" si="5"/>
        <v>0</v>
      </c>
    </row>
    <row r="132" spans="1:7" x14ac:dyDescent="0.25">
      <c r="A132" s="122" t="s">
        <v>65</v>
      </c>
      <c r="B132" s="123" t="s">
        <v>406</v>
      </c>
      <c r="C132" s="120">
        <v>16</v>
      </c>
      <c r="D132" s="121" t="s">
        <v>404</v>
      </c>
      <c r="E132" s="139"/>
      <c r="F132" s="139"/>
      <c r="G132" s="117">
        <f t="shared" si="5"/>
        <v>0</v>
      </c>
    </row>
    <row r="133" spans="1:7" x14ac:dyDescent="0.25">
      <c r="A133" s="122" t="s">
        <v>147</v>
      </c>
      <c r="B133" s="123" t="s">
        <v>407</v>
      </c>
      <c r="C133" s="120">
        <v>25</v>
      </c>
      <c r="D133" s="121" t="s">
        <v>66</v>
      </c>
      <c r="E133" s="139"/>
      <c r="F133" s="139"/>
      <c r="G133" s="117">
        <f t="shared" si="5"/>
        <v>0</v>
      </c>
    </row>
    <row r="134" spans="1:7" x14ac:dyDescent="0.25">
      <c r="A134" s="122" t="s">
        <v>148</v>
      </c>
      <c r="B134" s="123" t="s">
        <v>408</v>
      </c>
      <c r="C134" s="120">
        <v>10</v>
      </c>
      <c r="D134" s="121" t="s">
        <v>66</v>
      </c>
      <c r="E134" s="139"/>
      <c r="F134" s="139"/>
      <c r="G134" s="117">
        <f t="shared" si="5"/>
        <v>0</v>
      </c>
    </row>
    <row r="135" spans="1:7" x14ac:dyDescent="0.25">
      <c r="A135" s="122" t="s">
        <v>149</v>
      </c>
      <c r="B135" s="123" t="s">
        <v>409</v>
      </c>
      <c r="C135" s="120">
        <v>20</v>
      </c>
      <c r="D135" s="121" t="s">
        <v>66</v>
      </c>
      <c r="E135" s="139"/>
      <c r="F135" s="139"/>
      <c r="G135" s="117">
        <f t="shared" si="5"/>
        <v>0</v>
      </c>
    </row>
    <row r="136" spans="1:7" x14ac:dyDescent="0.25">
      <c r="A136" s="122" t="s">
        <v>150</v>
      </c>
      <c r="B136" s="123" t="s">
        <v>410</v>
      </c>
      <c r="C136" s="120">
        <v>6</v>
      </c>
      <c r="D136" s="121" t="s">
        <v>58</v>
      </c>
      <c r="E136" s="139"/>
      <c r="F136" s="139"/>
      <c r="G136" s="117">
        <f t="shared" si="5"/>
        <v>0</v>
      </c>
    </row>
    <row r="137" spans="1:7" ht="27.6" x14ac:dyDescent="0.25">
      <c r="A137" s="122" t="s">
        <v>151</v>
      </c>
      <c r="B137" s="123" t="s">
        <v>411</v>
      </c>
      <c r="C137" s="120">
        <v>15</v>
      </c>
      <c r="D137" s="121" t="s">
        <v>66</v>
      </c>
      <c r="E137" s="139"/>
      <c r="F137" s="139"/>
      <c r="G137" s="117">
        <f t="shared" si="5"/>
        <v>0</v>
      </c>
    </row>
    <row r="138" spans="1:7" x14ac:dyDescent="0.25">
      <c r="A138" s="122" t="s">
        <v>188</v>
      </c>
      <c r="B138" s="123" t="s">
        <v>412</v>
      </c>
      <c r="C138" s="120">
        <v>2</v>
      </c>
      <c r="D138" s="121" t="s">
        <v>404</v>
      </c>
      <c r="E138" s="139"/>
      <c r="F138" s="139"/>
      <c r="G138" s="117">
        <f t="shared" si="5"/>
        <v>0</v>
      </c>
    </row>
    <row r="139" spans="1:7" x14ac:dyDescent="0.25">
      <c r="A139" s="122" t="s">
        <v>189</v>
      </c>
      <c r="B139" s="123" t="s">
        <v>413</v>
      </c>
      <c r="C139" s="120">
        <v>2</v>
      </c>
      <c r="D139" s="121" t="s">
        <v>404</v>
      </c>
      <c r="E139" s="139"/>
      <c r="F139" s="139"/>
      <c r="G139" s="117">
        <f t="shared" si="5"/>
        <v>0</v>
      </c>
    </row>
    <row r="140" spans="1:7" x14ac:dyDescent="0.25">
      <c r="A140" s="122" t="s">
        <v>190</v>
      </c>
      <c r="B140" s="123" t="s">
        <v>414</v>
      </c>
      <c r="C140" s="120">
        <v>30</v>
      </c>
      <c r="D140" s="121" t="s">
        <v>66</v>
      </c>
      <c r="E140" s="139"/>
      <c r="F140" s="139"/>
      <c r="G140" s="117">
        <f t="shared" si="5"/>
        <v>0</v>
      </c>
    </row>
    <row r="141" spans="1:7" x14ac:dyDescent="0.25">
      <c r="A141" s="122" t="s">
        <v>191</v>
      </c>
      <c r="B141" s="123" t="s">
        <v>415</v>
      </c>
      <c r="C141" s="120">
        <v>2</v>
      </c>
      <c r="D141" s="121" t="s">
        <v>57</v>
      </c>
      <c r="E141" s="139"/>
      <c r="F141" s="139"/>
      <c r="G141" s="117">
        <f t="shared" si="5"/>
        <v>0</v>
      </c>
    </row>
    <row r="142" spans="1:7" x14ac:dyDescent="0.25">
      <c r="A142" s="122" t="s">
        <v>192</v>
      </c>
      <c r="B142" s="123" t="s">
        <v>416</v>
      </c>
      <c r="C142" s="120">
        <v>3</v>
      </c>
      <c r="D142" s="121" t="s">
        <v>417</v>
      </c>
      <c r="E142" s="139"/>
      <c r="F142" s="139"/>
      <c r="G142" s="117">
        <f t="shared" si="5"/>
        <v>0</v>
      </c>
    </row>
    <row r="143" spans="1:7" x14ac:dyDescent="0.25">
      <c r="A143" s="122" t="s">
        <v>193</v>
      </c>
      <c r="B143" s="123" t="s">
        <v>418</v>
      </c>
      <c r="C143" s="120">
        <v>1</v>
      </c>
      <c r="D143" s="121" t="s">
        <v>417</v>
      </c>
      <c r="E143" s="139"/>
      <c r="F143" s="139"/>
      <c r="G143" s="117">
        <f t="shared" si="5"/>
        <v>0</v>
      </c>
    </row>
    <row r="144" spans="1:7" x14ac:dyDescent="0.25">
      <c r="A144" s="122" t="s">
        <v>194</v>
      </c>
      <c r="B144" s="123" t="s">
        <v>419</v>
      </c>
      <c r="C144" s="120">
        <v>4</v>
      </c>
      <c r="D144" s="121" t="s">
        <v>58</v>
      </c>
      <c r="E144" s="139"/>
      <c r="F144" s="139"/>
      <c r="G144" s="117">
        <f t="shared" si="5"/>
        <v>0</v>
      </c>
    </row>
    <row r="145" spans="1:7" ht="27.6" x14ac:dyDescent="0.25">
      <c r="A145" s="122" t="s">
        <v>195</v>
      </c>
      <c r="B145" s="123" t="s">
        <v>420</v>
      </c>
      <c r="C145" s="120">
        <v>30</v>
      </c>
      <c r="D145" s="121" t="s">
        <v>404</v>
      </c>
      <c r="E145" s="139"/>
      <c r="F145" s="139"/>
      <c r="G145" s="117">
        <f t="shared" si="5"/>
        <v>0</v>
      </c>
    </row>
    <row r="146" spans="1:7" ht="27.6" x14ac:dyDescent="0.25">
      <c r="A146" s="122" t="s">
        <v>197</v>
      </c>
      <c r="B146" s="123" t="s">
        <v>421</v>
      </c>
      <c r="C146" s="120">
        <v>2</v>
      </c>
      <c r="D146" s="121" t="s">
        <v>58</v>
      </c>
      <c r="E146" s="139"/>
      <c r="F146" s="139"/>
      <c r="G146" s="117">
        <f t="shared" si="5"/>
        <v>0</v>
      </c>
    </row>
    <row r="147" spans="1:7" ht="27.6" x14ac:dyDescent="0.25">
      <c r="A147" s="151" t="s">
        <v>198</v>
      </c>
      <c r="B147" s="170" t="s">
        <v>422</v>
      </c>
      <c r="C147" s="171">
        <v>1</v>
      </c>
      <c r="D147" s="172" t="s">
        <v>145</v>
      </c>
      <c r="E147" s="173"/>
      <c r="F147" s="173"/>
      <c r="G147" s="146">
        <f t="shared" si="5"/>
        <v>0</v>
      </c>
    </row>
    <row r="148" spans="1:7" x14ac:dyDescent="0.25">
      <c r="A148" s="176"/>
      <c r="B148" s="207" t="s">
        <v>423</v>
      </c>
      <c r="C148" s="207"/>
      <c r="D148" s="208"/>
      <c r="E148" s="174">
        <f>SUMPRODUCT(C127:C147,E127:E147)</f>
        <v>0</v>
      </c>
      <c r="F148" s="174">
        <f>SUMPRODUCT(C127:C147,F127:F147)</f>
        <v>0</v>
      </c>
      <c r="G148" s="175">
        <f>SUM(G127:G147)</f>
        <v>0</v>
      </c>
    </row>
    <row r="149" spans="1:7" s="13" customFormat="1" x14ac:dyDescent="0.25">
      <c r="A149" s="176" t="s">
        <v>187</v>
      </c>
      <c r="B149" s="31" t="s">
        <v>143</v>
      </c>
      <c r="C149" s="141"/>
      <c r="D149" s="179"/>
      <c r="E149" s="70"/>
      <c r="F149" s="70"/>
      <c r="G149" s="34"/>
    </row>
    <row r="150" spans="1:7" s="13" customFormat="1" x14ac:dyDescent="0.25">
      <c r="A150" s="122" t="s">
        <v>55</v>
      </c>
      <c r="B150" s="126" t="s">
        <v>245</v>
      </c>
      <c r="C150" s="120"/>
      <c r="D150" s="178"/>
      <c r="E150" s="72"/>
      <c r="F150" s="72"/>
      <c r="G150" s="117"/>
    </row>
    <row r="151" spans="1:7" s="13" customFormat="1" x14ac:dyDescent="0.25">
      <c r="A151" s="122" t="s">
        <v>14</v>
      </c>
      <c r="B151" s="116" t="s">
        <v>246</v>
      </c>
      <c r="C151" s="142">
        <v>24</v>
      </c>
      <c r="D151" s="142" t="s">
        <v>66</v>
      </c>
      <c r="E151" s="127"/>
      <c r="F151" s="127"/>
      <c r="G151" s="117">
        <f t="shared" ref="G151:G172" si="6">SUMPRODUCT(E151:F151)*C151</f>
        <v>0</v>
      </c>
    </row>
    <row r="152" spans="1:7" s="13" customFormat="1" x14ac:dyDescent="0.25">
      <c r="A152" s="122" t="s">
        <v>15</v>
      </c>
      <c r="B152" s="116" t="s">
        <v>247</v>
      </c>
      <c r="C152" s="142">
        <v>10</v>
      </c>
      <c r="D152" s="142" t="s">
        <v>58</v>
      </c>
      <c r="E152" s="127"/>
      <c r="F152" s="127"/>
      <c r="G152" s="117">
        <f t="shared" si="6"/>
        <v>0</v>
      </c>
    </row>
    <row r="153" spans="1:7" s="13" customFormat="1" x14ac:dyDescent="0.25">
      <c r="A153" s="122" t="s">
        <v>62</v>
      </c>
      <c r="B153" s="116" t="s">
        <v>248</v>
      </c>
      <c r="C153" s="142">
        <v>10</v>
      </c>
      <c r="D153" s="142" t="s">
        <v>58</v>
      </c>
      <c r="E153" s="127"/>
      <c r="F153" s="127"/>
      <c r="G153" s="117">
        <f t="shared" si="6"/>
        <v>0</v>
      </c>
    </row>
    <row r="154" spans="1:7" s="13" customFormat="1" x14ac:dyDescent="0.25">
      <c r="A154" s="122" t="s">
        <v>63</v>
      </c>
      <c r="B154" s="116" t="s">
        <v>249</v>
      </c>
      <c r="C154" s="142">
        <v>10</v>
      </c>
      <c r="D154" s="142" t="s">
        <v>58</v>
      </c>
      <c r="E154" s="127"/>
      <c r="F154" s="127"/>
      <c r="G154" s="117">
        <f t="shared" si="6"/>
        <v>0</v>
      </c>
    </row>
    <row r="155" spans="1:7" s="13" customFormat="1" x14ac:dyDescent="0.25">
      <c r="A155" s="122" t="s">
        <v>64</v>
      </c>
      <c r="B155" s="116" t="s">
        <v>216</v>
      </c>
      <c r="C155" s="142">
        <v>150</v>
      </c>
      <c r="D155" s="142" t="s">
        <v>66</v>
      </c>
      <c r="E155" s="127"/>
      <c r="F155" s="127"/>
      <c r="G155" s="117">
        <f t="shared" si="6"/>
        <v>0</v>
      </c>
    </row>
    <row r="156" spans="1:7" s="13" customFormat="1" x14ac:dyDescent="0.25">
      <c r="A156" s="122" t="s">
        <v>65</v>
      </c>
      <c r="B156" s="116" t="s">
        <v>250</v>
      </c>
      <c r="C156" s="142">
        <v>305</v>
      </c>
      <c r="D156" s="142" t="s">
        <v>66</v>
      </c>
      <c r="E156" s="127"/>
      <c r="F156" s="127"/>
      <c r="G156" s="117">
        <f t="shared" si="6"/>
        <v>0</v>
      </c>
    </row>
    <row r="157" spans="1:7" s="13" customFormat="1" x14ac:dyDescent="0.25">
      <c r="A157" s="122" t="s">
        <v>147</v>
      </c>
      <c r="B157" s="116" t="s">
        <v>196</v>
      </c>
      <c r="C157" s="142">
        <v>12</v>
      </c>
      <c r="D157" s="142" t="s">
        <v>66</v>
      </c>
      <c r="E157" s="127"/>
      <c r="F157" s="127"/>
      <c r="G157" s="117">
        <f t="shared" si="6"/>
        <v>0</v>
      </c>
    </row>
    <row r="158" spans="1:7" s="13" customFormat="1" x14ac:dyDescent="0.25">
      <c r="A158" s="122" t="s">
        <v>148</v>
      </c>
      <c r="B158" s="116" t="s">
        <v>251</v>
      </c>
      <c r="C158" s="142">
        <v>2</v>
      </c>
      <c r="D158" s="142" t="s">
        <v>58</v>
      </c>
      <c r="E158" s="127"/>
      <c r="F158" s="127"/>
      <c r="G158" s="117">
        <f t="shared" si="6"/>
        <v>0</v>
      </c>
    </row>
    <row r="159" spans="1:7" s="13" customFormat="1" ht="27.6" x14ac:dyDescent="0.25">
      <c r="A159" s="122" t="s">
        <v>149</v>
      </c>
      <c r="B159" s="167" t="s">
        <v>252</v>
      </c>
      <c r="C159" s="142">
        <v>10</v>
      </c>
      <c r="D159" s="142" t="s">
        <v>58</v>
      </c>
      <c r="E159" s="127"/>
      <c r="F159" s="127"/>
      <c r="G159" s="117">
        <f t="shared" si="6"/>
        <v>0</v>
      </c>
    </row>
    <row r="160" spans="1:7" s="13" customFormat="1" ht="41.4" x14ac:dyDescent="0.25">
      <c r="A160" s="122" t="s">
        <v>150</v>
      </c>
      <c r="B160" s="116" t="s">
        <v>203</v>
      </c>
      <c r="C160" s="142">
        <v>10</v>
      </c>
      <c r="D160" s="142" t="s">
        <v>58</v>
      </c>
      <c r="E160" s="127"/>
      <c r="F160" s="127"/>
      <c r="G160" s="117">
        <f t="shared" si="6"/>
        <v>0</v>
      </c>
    </row>
    <row r="161" spans="1:7" s="13" customFormat="1" ht="41.4" x14ac:dyDescent="0.25">
      <c r="A161" s="122" t="s">
        <v>151</v>
      </c>
      <c r="B161" s="116" t="s">
        <v>253</v>
      </c>
      <c r="C161" s="142">
        <v>3</v>
      </c>
      <c r="D161" s="142" t="s">
        <v>58</v>
      </c>
      <c r="E161" s="127"/>
      <c r="F161" s="127"/>
      <c r="G161" s="117">
        <f t="shared" si="6"/>
        <v>0</v>
      </c>
    </row>
    <row r="162" spans="1:7" s="13" customFormat="1" ht="55.2" x14ac:dyDescent="0.25">
      <c r="A162" s="122" t="s">
        <v>188</v>
      </c>
      <c r="B162" s="116" t="s">
        <v>254</v>
      </c>
      <c r="C162" s="142">
        <v>2</v>
      </c>
      <c r="D162" s="142" t="s">
        <v>58</v>
      </c>
      <c r="E162" s="127"/>
      <c r="F162" s="127"/>
      <c r="G162" s="117">
        <f t="shared" si="6"/>
        <v>0</v>
      </c>
    </row>
    <row r="163" spans="1:7" s="13" customFormat="1" ht="55.2" x14ac:dyDescent="0.25">
      <c r="A163" s="122" t="s">
        <v>189</v>
      </c>
      <c r="B163" s="116" t="s">
        <v>255</v>
      </c>
      <c r="C163" s="142">
        <v>10</v>
      </c>
      <c r="D163" s="142" t="s">
        <v>58</v>
      </c>
      <c r="E163" s="127"/>
      <c r="F163" s="127"/>
      <c r="G163" s="117">
        <f t="shared" si="6"/>
        <v>0</v>
      </c>
    </row>
    <row r="164" spans="1:7" s="13" customFormat="1" x14ac:dyDescent="0.25">
      <c r="A164" s="122" t="s">
        <v>190</v>
      </c>
      <c r="B164" s="116" t="s">
        <v>213</v>
      </c>
      <c r="C164" s="142">
        <v>10</v>
      </c>
      <c r="D164" s="142" t="s">
        <v>58</v>
      </c>
      <c r="E164" s="127"/>
      <c r="F164" s="127"/>
      <c r="G164" s="117">
        <f>SUMPRODUCT(E164:F164)*C164</f>
        <v>0</v>
      </c>
    </row>
    <row r="165" spans="1:7" s="13" customFormat="1" x14ac:dyDescent="0.25">
      <c r="A165" s="122" t="s">
        <v>191</v>
      </c>
      <c r="B165" s="116" t="s">
        <v>256</v>
      </c>
      <c r="C165" s="142">
        <v>10</v>
      </c>
      <c r="D165" s="142" t="s">
        <v>58</v>
      </c>
      <c r="E165" s="127"/>
      <c r="F165" s="127"/>
      <c r="G165" s="117">
        <f t="shared" si="6"/>
        <v>0</v>
      </c>
    </row>
    <row r="166" spans="1:7" s="13" customFormat="1" x14ac:dyDescent="0.25">
      <c r="A166" s="122" t="s">
        <v>192</v>
      </c>
      <c r="B166" s="116" t="s">
        <v>257</v>
      </c>
      <c r="C166" s="142">
        <v>10</v>
      </c>
      <c r="D166" s="142" t="s">
        <v>58</v>
      </c>
      <c r="E166" s="127"/>
      <c r="F166" s="127"/>
      <c r="G166" s="117">
        <f t="shared" si="6"/>
        <v>0</v>
      </c>
    </row>
    <row r="167" spans="1:7" s="13" customFormat="1" x14ac:dyDescent="0.25">
      <c r="A167" s="122" t="s">
        <v>193</v>
      </c>
      <c r="B167" s="116" t="s">
        <v>258</v>
      </c>
      <c r="C167" s="142">
        <v>10</v>
      </c>
      <c r="D167" s="142" t="s">
        <v>66</v>
      </c>
      <c r="E167" s="127"/>
      <c r="F167" s="127"/>
      <c r="G167" s="117">
        <f>SUMPRODUCT(E167:F167)*C167</f>
        <v>0</v>
      </c>
    </row>
    <row r="168" spans="1:7" s="13" customFormat="1" x14ac:dyDescent="0.25">
      <c r="A168" s="122" t="s">
        <v>194</v>
      </c>
      <c r="B168" s="116" t="s">
        <v>212</v>
      </c>
      <c r="C168" s="142">
        <v>25</v>
      </c>
      <c r="D168" s="142" t="s">
        <v>66</v>
      </c>
      <c r="E168" s="127"/>
      <c r="F168" s="127"/>
      <c r="G168" s="117">
        <f t="shared" si="6"/>
        <v>0</v>
      </c>
    </row>
    <row r="169" spans="1:7" s="13" customFormat="1" x14ac:dyDescent="0.25">
      <c r="A169" s="122" t="s">
        <v>195</v>
      </c>
      <c r="B169" s="116" t="s">
        <v>259</v>
      </c>
      <c r="C169" s="142">
        <v>10</v>
      </c>
      <c r="D169" s="142" t="s">
        <v>58</v>
      </c>
      <c r="E169" s="127"/>
      <c r="F169" s="73" t="s">
        <v>61</v>
      </c>
      <c r="G169" s="117">
        <f t="shared" si="6"/>
        <v>0</v>
      </c>
    </row>
    <row r="170" spans="1:7" s="13" customFormat="1" x14ac:dyDescent="0.25">
      <c r="A170" s="122" t="s">
        <v>197</v>
      </c>
      <c r="B170" s="200" t="s">
        <v>260</v>
      </c>
      <c r="C170" s="201">
        <v>10</v>
      </c>
      <c r="D170" s="142" t="s">
        <v>58</v>
      </c>
      <c r="E170" s="154"/>
      <c r="F170" s="154"/>
      <c r="G170" s="117">
        <f t="shared" si="6"/>
        <v>0</v>
      </c>
    </row>
    <row r="171" spans="1:7" s="13" customFormat="1" ht="69" x14ac:dyDescent="0.25">
      <c r="A171" s="122" t="s">
        <v>198</v>
      </c>
      <c r="B171" s="116" t="s">
        <v>261</v>
      </c>
      <c r="C171" s="142">
        <v>9</v>
      </c>
      <c r="D171" s="142" t="s">
        <v>58</v>
      </c>
      <c r="E171" s="127"/>
      <c r="F171" s="127"/>
      <c r="G171" s="117">
        <f t="shared" si="6"/>
        <v>0</v>
      </c>
    </row>
    <row r="172" spans="1:7" s="13" customFormat="1" ht="41.4" x14ac:dyDescent="0.25">
      <c r="A172" s="122" t="s">
        <v>199</v>
      </c>
      <c r="B172" s="116" t="s">
        <v>262</v>
      </c>
      <c r="C172" s="142">
        <v>36</v>
      </c>
      <c r="D172" s="142" t="s">
        <v>58</v>
      </c>
      <c r="E172" s="127"/>
      <c r="F172" s="127"/>
      <c r="G172" s="117">
        <f t="shared" si="6"/>
        <v>0</v>
      </c>
    </row>
    <row r="173" spans="1:7" s="13" customFormat="1" x14ac:dyDescent="0.25">
      <c r="A173" s="122" t="s">
        <v>200</v>
      </c>
      <c r="B173" s="116" t="s">
        <v>144</v>
      </c>
      <c r="C173" s="142">
        <v>20</v>
      </c>
      <c r="D173" s="142" t="s">
        <v>66</v>
      </c>
      <c r="E173" s="127"/>
      <c r="F173" s="127"/>
      <c r="G173" s="117">
        <f>SUMPRODUCT(E173:F173)*C173</f>
        <v>0</v>
      </c>
    </row>
    <row r="174" spans="1:7" s="13" customFormat="1" x14ac:dyDescent="0.25">
      <c r="A174" s="122" t="s">
        <v>201</v>
      </c>
      <c r="B174" s="116" t="s">
        <v>263</v>
      </c>
      <c r="C174" s="142">
        <v>9</v>
      </c>
      <c r="D174" s="142" t="s">
        <v>145</v>
      </c>
      <c r="E174" s="127"/>
      <c r="F174" s="127"/>
      <c r="G174" s="117">
        <f>SUMPRODUCT(E174:F174)*C174</f>
        <v>0</v>
      </c>
    </row>
    <row r="175" spans="1:7" s="13" customFormat="1" x14ac:dyDescent="0.25">
      <c r="A175" s="122" t="s">
        <v>202</v>
      </c>
      <c r="B175" s="116" t="s">
        <v>264</v>
      </c>
      <c r="C175" s="142">
        <v>3</v>
      </c>
      <c r="D175" s="142" t="s">
        <v>66</v>
      </c>
      <c r="E175" s="127"/>
      <c r="F175" s="127"/>
      <c r="G175" s="117">
        <f>SUMPRODUCT(E175:F175)*C175</f>
        <v>0</v>
      </c>
    </row>
    <row r="176" spans="1:7" s="13" customFormat="1" ht="41.4" x14ac:dyDescent="0.25">
      <c r="A176" s="122" t="s">
        <v>204</v>
      </c>
      <c r="B176" s="116" t="s">
        <v>265</v>
      </c>
      <c r="C176" s="142">
        <v>1</v>
      </c>
      <c r="D176" s="142" t="s">
        <v>58</v>
      </c>
      <c r="E176" s="127"/>
      <c r="F176" s="127"/>
      <c r="G176" s="117">
        <f>SUMPRODUCT(E176:F176)*C176</f>
        <v>0</v>
      </c>
    </row>
    <row r="177" spans="1:7" s="13" customFormat="1" ht="27.6" x14ac:dyDescent="0.25">
      <c r="A177" s="122" t="s">
        <v>205</v>
      </c>
      <c r="B177" s="116" t="s">
        <v>266</v>
      </c>
      <c r="C177" s="142">
        <v>4</v>
      </c>
      <c r="D177" s="142" t="s">
        <v>58</v>
      </c>
      <c r="E177" s="73" t="s">
        <v>61</v>
      </c>
      <c r="F177" s="127"/>
      <c r="G177" s="117">
        <f>SUMPRODUCT(E177:F177)*C177</f>
        <v>0</v>
      </c>
    </row>
    <row r="178" spans="1:7" s="13" customFormat="1" ht="27.6" x14ac:dyDescent="0.25">
      <c r="A178" s="122" t="s">
        <v>206</v>
      </c>
      <c r="B178" s="116" t="s">
        <v>267</v>
      </c>
      <c r="C178" s="142">
        <v>1</v>
      </c>
      <c r="D178" s="142" t="s">
        <v>145</v>
      </c>
      <c r="E178" s="127"/>
      <c r="F178" s="127"/>
      <c r="G178" s="117">
        <f t="shared" ref="G178:G183" si="7">SUMPRODUCT(E178:F178)*C178</f>
        <v>0</v>
      </c>
    </row>
    <row r="179" spans="1:7" s="13" customFormat="1" ht="27.6" x14ac:dyDescent="0.25">
      <c r="A179" s="122" t="s">
        <v>207</v>
      </c>
      <c r="B179" s="116" t="s">
        <v>268</v>
      </c>
      <c r="C179" s="142">
        <v>18</v>
      </c>
      <c r="D179" s="142" t="s">
        <v>66</v>
      </c>
      <c r="E179" s="73" t="s">
        <v>61</v>
      </c>
      <c r="F179" s="127"/>
      <c r="G179" s="117">
        <f t="shared" si="7"/>
        <v>0</v>
      </c>
    </row>
    <row r="180" spans="1:7" s="13" customFormat="1" ht="27.6" x14ac:dyDescent="0.25">
      <c r="A180" s="122" t="s">
        <v>208</v>
      </c>
      <c r="B180" s="116" t="s">
        <v>269</v>
      </c>
      <c r="C180" s="142">
        <v>6</v>
      </c>
      <c r="D180" s="142" t="s">
        <v>66</v>
      </c>
      <c r="E180" s="73" t="s">
        <v>61</v>
      </c>
      <c r="F180" s="127"/>
      <c r="G180" s="117">
        <f t="shared" si="7"/>
        <v>0</v>
      </c>
    </row>
    <row r="181" spans="1:7" s="13" customFormat="1" ht="27.6" x14ac:dyDescent="0.25">
      <c r="A181" s="122" t="s">
        <v>209</v>
      </c>
      <c r="B181" s="116" t="s">
        <v>270</v>
      </c>
      <c r="C181" s="142">
        <v>3</v>
      </c>
      <c r="D181" s="142" t="s">
        <v>58</v>
      </c>
      <c r="E181" s="73" t="s">
        <v>61</v>
      </c>
      <c r="F181" s="127"/>
      <c r="G181" s="117">
        <f t="shared" si="7"/>
        <v>0</v>
      </c>
    </row>
    <row r="182" spans="1:7" s="13" customFormat="1" ht="41.4" x14ac:dyDescent="0.25">
      <c r="A182" s="122" t="s">
        <v>210</v>
      </c>
      <c r="B182" s="116" t="s">
        <v>271</v>
      </c>
      <c r="C182" s="142">
        <v>18</v>
      </c>
      <c r="D182" s="142" t="s">
        <v>66</v>
      </c>
      <c r="E182" s="73" t="s">
        <v>61</v>
      </c>
      <c r="F182" s="127"/>
      <c r="G182" s="117">
        <f t="shared" si="7"/>
        <v>0</v>
      </c>
    </row>
    <row r="183" spans="1:7" s="13" customFormat="1" x14ac:dyDescent="0.25">
      <c r="A183" s="122" t="s">
        <v>211</v>
      </c>
      <c r="B183" s="116" t="s">
        <v>272</v>
      </c>
      <c r="C183" s="142">
        <v>18</v>
      </c>
      <c r="D183" s="142" t="s">
        <v>58</v>
      </c>
      <c r="E183" s="73" t="s">
        <v>61</v>
      </c>
      <c r="F183" s="127"/>
      <c r="G183" s="117">
        <f t="shared" si="7"/>
        <v>0</v>
      </c>
    </row>
    <row r="184" spans="1:7" s="13" customFormat="1" x14ac:dyDescent="0.25">
      <c r="A184" s="122" t="s">
        <v>74</v>
      </c>
      <c r="B184" s="68" t="s">
        <v>273</v>
      </c>
      <c r="C184" s="118"/>
      <c r="D184" s="128"/>
      <c r="E184" s="72"/>
      <c r="F184" s="72"/>
      <c r="G184" s="117"/>
    </row>
    <row r="185" spans="1:7" s="13" customFormat="1" ht="27.6" x14ac:dyDescent="0.25">
      <c r="A185" s="122" t="s">
        <v>59</v>
      </c>
      <c r="B185" s="116" t="s">
        <v>274</v>
      </c>
      <c r="C185" s="142">
        <v>30</v>
      </c>
      <c r="D185" s="142" t="s">
        <v>66</v>
      </c>
      <c r="E185" s="73" t="s">
        <v>61</v>
      </c>
      <c r="F185" s="127"/>
      <c r="G185" s="117">
        <f t="shared" ref="G185:G195" si="8">SUMPRODUCT(E185:F185)*C185</f>
        <v>0</v>
      </c>
    </row>
    <row r="186" spans="1:7" s="13" customFormat="1" ht="27.6" x14ac:dyDescent="0.25">
      <c r="A186" s="122" t="s">
        <v>77</v>
      </c>
      <c r="B186" s="116" t="s">
        <v>275</v>
      </c>
      <c r="C186" s="142">
        <v>5</v>
      </c>
      <c r="D186" s="142" t="s">
        <v>58</v>
      </c>
      <c r="E186" s="73" t="s">
        <v>61</v>
      </c>
      <c r="F186" s="127"/>
      <c r="G186" s="117">
        <f t="shared" si="8"/>
        <v>0</v>
      </c>
    </row>
    <row r="187" spans="1:7" s="13" customFormat="1" ht="27.6" x14ac:dyDescent="0.25">
      <c r="A187" s="122" t="s">
        <v>78</v>
      </c>
      <c r="B187" s="116" t="s">
        <v>276</v>
      </c>
      <c r="C187" s="142">
        <v>15</v>
      </c>
      <c r="D187" s="142" t="s">
        <v>58</v>
      </c>
      <c r="E187" s="73" t="s">
        <v>61</v>
      </c>
      <c r="F187" s="127"/>
      <c r="G187" s="117">
        <f t="shared" si="8"/>
        <v>0</v>
      </c>
    </row>
    <row r="188" spans="1:7" s="13" customFormat="1" ht="27.6" x14ac:dyDescent="0.25">
      <c r="A188" s="122" t="s">
        <v>79</v>
      </c>
      <c r="B188" s="116" t="s">
        <v>277</v>
      </c>
      <c r="C188" s="142">
        <v>16</v>
      </c>
      <c r="D188" s="142" t="s">
        <v>58</v>
      </c>
      <c r="E188" s="73" t="s">
        <v>61</v>
      </c>
      <c r="F188" s="127"/>
      <c r="G188" s="117">
        <f t="shared" si="8"/>
        <v>0</v>
      </c>
    </row>
    <row r="189" spans="1:7" s="13" customFormat="1" x14ac:dyDescent="0.25">
      <c r="A189" s="122" t="s">
        <v>167</v>
      </c>
      <c r="B189" s="116" t="s">
        <v>278</v>
      </c>
      <c r="C189" s="142">
        <v>4</v>
      </c>
      <c r="D189" s="142" t="s">
        <v>66</v>
      </c>
      <c r="E189" s="127"/>
      <c r="F189" s="127"/>
      <c r="G189" s="117">
        <f t="shared" si="8"/>
        <v>0</v>
      </c>
    </row>
    <row r="190" spans="1:7" s="13" customFormat="1" x14ac:dyDescent="0.25">
      <c r="A190" s="122" t="s">
        <v>168</v>
      </c>
      <c r="B190" s="116" t="s">
        <v>212</v>
      </c>
      <c r="C190" s="142">
        <v>10</v>
      </c>
      <c r="D190" s="142" t="s">
        <v>66</v>
      </c>
      <c r="E190" s="127"/>
      <c r="F190" s="127"/>
      <c r="G190" s="117">
        <f t="shared" si="8"/>
        <v>0</v>
      </c>
    </row>
    <row r="191" spans="1:7" s="13" customFormat="1" x14ac:dyDescent="0.25">
      <c r="A191" s="122" t="s">
        <v>169</v>
      </c>
      <c r="B191" s="116" t="s">
        <v>213</v>
      </c>
      <c r="C191" s="142">
        <v>4</v>
      </c>
      <c r="D191" s="142" t="s">
        <v>58</v>
      </c>
      <c r="E191" s="127"/>
      <c r="F191" s="127"/>
      <c r="G191" s="117">
        <f t="shared" si="8"/>
        <v>0</v>
      </c>
    </row>
    <row r="192" spans="1:7" s="13" customFormat="1" x14ac:dyDescent="0.25">
      <c r="A192" s="122" t="s">
        <v>170</v>
      </c>
      <c r="B192" s="116" t="s">
        <v>196</v>
      </c>
      <c r="C192" s="142">
        <v>12</v>
      </c>
      <c r="D192" s="142" t="s">
        <v>66</v>
      </c>
      <c r="E192" s="127"/>
      <c r="F192" s="127"/>
      <c r="G192" s="117">
        <f t="shared" si="8"/>
        <v>0</v>
      </c>
    </row>
    <row r="193" spans="1:7" s="13" customFormat="1" x14ac:dyDescent="0.25">
      <c r="A193" s="122" t="s">
        <v>171</v>
      </c>
      <c r="B193" s="116" t="s">
        <v>247</v>
      </c>
      <c r="C193" s="142">
        <v>4</v>
      </c>
      <c r="D193" s="142" t="s">
        <v>58</v>
      </c>
      <c r="E193" s="127"/>
      <c r="F193" s="127"/>
      <c r="G193" s="117">
        <f t="shared" si="8"/>
        <v>0</v>
      </c>
    </row>
    <row r="194" spans="1:7" s="13" customFormat="1" ht="27.6" x14ac:dyDescent="0.25">
      <c r="A194" s="122" t="s">
        <v>172</v>
      </c>
      <c r="B194" s="167" t="s">
        <v>252</v>
      </c>
      <c r="C194" s="142">
        <v>4</v>
      </c>
      <c r="D194" s="142" t="s">
        <v>58</v>
      </c>
      <c r="E194" s="127"/>
      <c r="F194" s="127"/>
      <c r="G194" s="117">
        <f t="shared" si="8"/>
        <v>0</v>
      </c>
    </row>
    <row r="195" spans="1:7" s="13" customFormat="1" ht="55.2" x14ac:dyDescent="0.25">
      <c r="A195" s="122" t="s">
        <v>173</v>
      </c>
      <c r="B195" s="116" t="s">
        <v>279</v>
      </c>
      <c r="C195" s="142">
        <v>4</v>
      </c>
      <c r="D195" s="142" t="s">
        <v>58</v>
      </c>
      <c r="E195" s="127"/>
      <c r="F195" s="127"/>
      <c r="G195" s="117">
        <f t="shared" si="8"/>
        <v>0</v>
      </c>
    </row>
    <row r="196" spans="1:7" s="13" customFormat="1" x14ac:dyDescent="0.25">
      <c r="A196" s="122" t="s">
        <v>174</v>
      </c>
      <c r="B196" s="167" t="s">
        <v>280</v>
      </c>
      <c r="C196" s="142">
        <v>2</v>
      </c>
      <c r="D196" s="142" t="s">
        <v>58</v>
      </c>
      <c r="E196" s="155"/>
      <c r="F196" s="155"/>
      <c r="G196" s="117">
        <f t="shared" ref="G196:G204" si="9">SUMPRODUCT(E196:F196)*C196</f>
        <v>0</v>
      </c>
    </row>
    <row r="197" spans="1:7" s="13" customFormat="1" x14ac:dyDescent="0.25">
      <c r="A197" s="122" t="s">
        <v>175</v>
      </c>
      <c r="B197" s="167" t="s">
        <v>281</v>
      </c>
      <c r="C197" s="202">
        <v>4</v>
      </c>
      <c r="D197" s="203" t="s">
        <v>58</v>
      </c>
      <c r="E197" s="155"/>
      <c r="F197" s="155"/>
      <c r="G197" s="117">
        <f t="shared" si="9"/>
        <v>0</v>
      </c>
    </row>
    <row r="198" spans="1:7" s="13" customFormat="1" x14ac:dyDescent="0.25">
      <c r="A198" s="122" t="s">
        <v>214</v>
      </c>
      <c r="B198" s="116" t="s">
        <v>249</v>
      </c>
      <c r="C198" s="142">
        <v>2</v>
      </c>
      <c r="D198" s="142" t="s">
        <v>58</v>
      </c>
      <c r="E198" s="127"/>
      <c r="F198" s="127"/>
      <c r="G198" s="117">
        <f t="shared" si="9"/>
        <v>0</v>
      </c>
    </row>
    <row r="199" spans="1:7" s="13" customFormat="1" x14ac:dyDescent="0.25">
      <c r="A199" s="122" t="s">
        <v>215</v>
      </c>
      <c r="B199" s="116" t="s">
        <v>216</v>
      </c>
      <c r="C199" s="142">
        <v>60</v>
      </c>
      <c r="D199" s="142" t="s">
        <v>66</v>
      </c>
      <c r="E199" s="127"/>
      <c r="F199" s="127"/>
      <c r="G199" s="117">
        <f t="shared" si="9"/>
        <v>0</v>
      </c>
    </row>
    <row r="200" spans="1:7" s="13" customFormat="1" x14ac:dyDescent="0.25">
      <c r="A200" s="122" t="s">
        <v>176</v>
      </c>
      <c r="B200" s="116" t="s">
        <v>282</v>
      </c>
      <c r="C200" s="142">
        <v>2</v>
      </c>
      <c r="D200" s="142" t="s">
        <v>58</v>
      </c>
      <c r="E200" s="127"/>
      <c r="F200" s="127"/>
      <c r="G200" s="117">
        <f t="shared" si="9"/>
        <v>0</v>
      </c>
    </row>
    <row r="201" spans="1:7" s="13" customFormat="1" ht="55.2" x14ac:dyDescent="0.25">
      <c r="A201" s="122" t="s">
        <v>177</v>
      </c>
      <c r="B201" s="116" t="s">
        <v>254</v>
      </c>
      <c r="C201" s="142">
        <v>1</v>
      </c>
      <c r="D201" s="142" t="s">
        <v>58</v>
      </c>
      <c r="E201" s="127"/>
      <c r="F201" s="127"/>
      <c r="G201" s="117">
        <f t="shared" si="9"/>
        <v>0</v>
      </c>
    </row>
    <row r="202" spans="1:7" s="13" customFormat="1" ht="55.2" x14ac:dyDescent="0.25">
      <c r="A202" s="122" t="s">
        <v>283</v>
      </c>
      <c r="B202" s="116" t="s">
        <v>255</v>
      </c>
      <c r="C202" s="142">
        <v>5</v>
      </c>
      <c r="D202" s="142" t="s">
        <v>58</v>
      </c>
      <c r="E202" s="127"/>
      <c r="F202" s="127"/>
      <c r="G202" s="117">
        <f t="shared" si="9"/>
        <v>0</v>
      </c>
    </row>
    <row r="203" spans="1:7" s="13" customFormat="1" x14ac:dyDescent="0.25">
      <c r="A203" s="122" t="s">
        <v>284</v>
      </c>
      <c r="B203" s="116" t="s">
        <v>256</v>
      </c>
      <c r="C203" s="142">
        <v>4</v>
      </c>
      <c r="D203" s="142" t="s">
        <v>58</v>
      </c>
      <c r="E203" s="127"/>
      <c r="F203" s="127"/>
      <c r="G203" s="117">
        <f t="shared" si="9"/>
        <v>0</v>
      </c>
    </row>
    <row r="204" spans="1:7" s="13" customFormat="1" x14ac:dyDescent="0.25">
      <c r="A204" s="122" t="s">
        <v>178</v>
      </c>
      <c r="B204" s="116" t="s">
        <v>257</v>
      </c>
      <c r="C204" s="142">
        <v>4</v>
      </c>
      <c r="D204" s="142" t="s">
        <v>58</v>
      </c>
      <c r="E204" s="127"/>
      <c r="F204" s="127"/>
      <c r="G204" s="117">
        <f t="shared" si="9"/>
        <v>0</v>
      </c>
    </row>
    <row r="205" spans="1:7" s="13" customFormat="1" x14ac:dyDescent="0.25">
      <c r="A205" s="122" t="s">
        <v>179</v>
      </c>
      <c r="B205" s="116" t="s">
        <v>258</v>
      </c>
      <c r="C205" s="142">
        <v>6</v>
      </c>
      <c r="D205" s="142" t="s">
        <v>66</v>
      </c>
      <c r="E205" s="127"/>
      <c r="F205" s="127"/>
      <c r="G205" s="117">
        <f t="shared" ref="G205:G210" si="10">SUMPRODUCT(E205:F205)*C205</f>
        <v>0</v>
      </c>
    </row>
    <row r="206" spans="1:7" s="13" customFormat="1" x14ac:dyDescent="0.25">
      <c r="A206" s="122" t="s">
        <v>180</v>
      </c>
      <c r="B206" s="116" t="s">
        <v>259</v>
      </c>
      <c r="C206" s="142">
        <v>4</v>
      </c>
      <c r="D206" s="142" t="s">
        <v>58</v>
      </c>
      <c r="E206" s="127"/>
      <c r="F206" s="73" t="s">
        <v>61</v>
      </c>
      <c r="G206" s="117">
        <f t="shared" si="10"/>
        <v>0</v>
      </c>
    </row>
    <row r="207" spans="1:7" s="13" customFormat="1" x14ac:dyDescent="0.25">
      <c r="A207" s="122" t="s">
        <v>181</v>
      </c>
      <c r="B207" s="200" t="s">
        <v>260</v>
      </c>
      <c r="C207" s="201">
        <v>4</v>
      </c>
      <c r="D207" s="142" t="s">
        <v>58</v>
      </c>
      <c r="E207" s="154"/>
      <c r="F207" s="154"/>
      <c r="G207" s="117">
        <f t="shared" si="10"/>
        <v>0</v>
      </c>
    </row>
    <row r="208" spans="1:7" s="13" customFormat="1" ht="27.6" x14ac:dyDescent="0.25">
      <c r="A208" s="122" t="s">
        <v>285</v>
      </c>
      <c r="B208" s="116" t="s">
        <v>286</v>
      </c>
      <c r="C208" s="142">
        <v>4</v>
      </c>
      <c r="D208" s="142" t="s">
        <v>58</v>
      </c>
      <c r="E208" s="73" t="s">
        <v>61</v>
      </c>
      <c r="F208" s="127"/>
      <c r="G208" s="117">
        <f t="shared" si="10"/>
        <v>0</v>
      </c>
    </row>
    <row r="209" spans="1:7" s="13" customFormat="1" x14ac:dyDescent="0.25">
      <c r="A209" s="122" t="s">
        <v>287</v>
      </c>
      <c r="B209" s="116" t="s">
        <v>288</v>
      </c>
      <c r="C209" s="142">
        <v>6</v>
      </c>
      <c r="D209" s="142" t="s">
        <v>66</v>
      </c>
      <c r="E209" s="127"/>
      <c r="F209" s="127"/>
      <c r="G209" s="117">
        <f t="shared" si="10"/>
        <v>0</v>
      </c>
    </row>
    <row r="210" spans="1:7" s="13" customFormat="1" x14ac:dyDescent="0.25">
      <c r="A210" s="115" t="s">
        <v>289</v>
      </c>
      <c r="B210" s="116" t="s">
        <v>152</v>
      </c>
      <c r="C210" s="142">
        <v>4</v>
      </c>
      <c r="D210" s="142" t="s">
        <v>58</v>
      </c>
      <c r="E210" s="127"/>
      <c r="F210" s="127"/>
      <c r="G210" s="117">
        <f t="shared" si="10"/>
        <v>0</v>
      </c>
    </row>
    <row r="211" spans="1:7" s="13" customFormat="1" x14ac:dyDescent="0.25">
      <c r="A211" s="124" t="s">
        <v>75</v>
      </c>
      <c r="B211" s="68" t="s">
        <v>290</v>
      </c>
      <c r="C211" s="118"/>
      <c r="D211" s="128"/>
      <c r="E211" s="72"/>
      <c r="F211" s="72"/>
      <c r="G211" s="117"/>
    </row>
    <row r="212" spans="1:7" s="13" customFormat="1" ht="27.6" x14ac:dyDescent="0.25">
      <c r="A212" s="115" t="s">
        <v>67</v>
      </c>
      <c r="B212" s="116" t="s">
        <v>275</v>
      </c>
      <c r="C212" s="142">
        <v>8</v>
      </c>
      <c r="D212" s="142" t="s">
        <v>58</v>
      </c>
      <c r="E212" s="127"/>
      <c r="F212" s="127"/>
      <c r="G212" s="117">
        <f t="shared" ref="G212:G230" si="11">SUMPRODUCT(E212:F212)*C212</f>
        <v>0</v>
      </c>
    </row>
    <row r="213" spans="1:7" s="13" customFormat="1" ht="27.6" x14ac:dyDescent="0.25">
      <c r="A213" s="115" t="s">
        <v>72</v>
      </c>
      <c r="B213" s="116" t="s">
        <v>277</v>
      </c>
      <c r="C213" s="142">
        <v>16</v>
      </c>
      <c r="D213" s="142" t="s">
        <v>58</v>
      </c>
      <c r="E213" s="73" t="s">
        <v>61</v>
      </c>
      <c r="F213" s="127"/>
      <c r="G213" s="117">
        <f t="shared" si="11"/>
        <v>0</v>
      </c>
    </row>
    <row r="214" spans="1:7" s="13" customFormat="1" x14ac:dyDescent="0.25">
      <c r="A214" s="115" t="s">
        <v>159</v>
      </c>
      <c r="B214" s="116" t="s">
        <v>291</v>
      </c>
      <c r="C214" s="142">
        <v>12</v>
      </c>
      <c r="D214" s="142" t="s">
        <v>66</v>
      </c>
      <c r="E214" s="127"/>
      <c r="F214" s="127"/>
      <c r="G214" s="117">
        <f t="shared" si="11"/>
        <v>0</v>
      </c>
    </row>
    <row r="215" spans="1:7" s="13" customFormat="1" x14ac:dyDescent="0.25">
      <c r="A215" s="115" t="s">
        <v>160</v>
      </c>
      <c r="B215" s="116" t="s">
        <v>212</v>
      </c>
      <c r="C215" s="142">
        <v>25</v>
      </c>
      <c r="D215" s="142" t="s">
        <v>66</v>
      </c>
      <c r="E215" s="127"/>
      <c r="F215" s="127"/>
      <c r="G215" s="117">
        <f>SUMPRODUCT(E215:F215)*C215</f>
        <v>0</v>
      </c>
    </row>
    <row r="216" spans="1:7" s="13" customFormat="1" x14ac:dyDescent="0.25">
      <c r="A216" s="115" t="s">
        <v>161</v>
      </c>
      <c r="B216" s="116" t="s">
        <v>213</v>
      </c>
      <c r="C216" s="142">
        <v>10</v>
      </c>
      <c r="D216" s="142" t="s">
        <v>58</v>
      </c>
      <c r="E216" s="127"/>
      <c r="F216" s="127"/>
      <c r="G216" s="117">
        <f>SUMPRODUCT(E216:F216)*C216</f>
        <v>0</v>
      </c>
    </row>
    <row r="217" spans="1:7" s="13" customFormat="1" x14ac:dyDescent="0.25">
      <c r="A217" s="115" t="s">
        <v>162</v>
      </c>
      <c r="B217" s="116" t="s">
        <v>247</v>
      </c>
      <c r="C217" s="142">
        <v>10</v>
      </c>
      <c r="D217" s="142" t="s">
        <v>58</v>
      </c>
      <c r="E217" s="127"/>
      <c r="F217" s="127"/>
      <c r="G217" s="117">
        <f t="shared" si="11"/>
        <v>0</v>
      </c>
    </row>
    <row r="218" spans="1:7" s="13" customFormat="1" ht="27.6" x14ac:dyDescent="0.25">
      <c r="A218" s="115" t="s">
        <v>217</v>
      </c>
      <c r="B218" s="167" t="s">
        <v>252</v>
      </c>
      <c r="C218" s="142">
        <v>10</v>
      </c>
      <c r="D218" s="142" t="s">
        <v>58</v>
      </c>
      <c r="E218" s="127"/>
      <c r="F218" s="127"/>
      <c r="G218" s="117">
        <f t="shared" si="11"/>
        <v>0</v>
      </c>
    </row>
    <row r="219" spans="1:7" s="13" customFormat="1" ht="55.2" x14ac:dyDescent="0.25">
      <c r="A219" s="115" t="s">
        <v>218</v>
      </c>
      <c r="B219" s="116" t="s">
        <v>292</v>
      </c>
      <c r="C219" s="142">
        <v>10</v>
      </c>
      <c r="D219" s="142" t="s">
        <v>58</v>
      </c>
      <c r="E219" s="127"/>
      <c r="F219" s="127"/>
      <c r="G219" s="117">
        <f>SUMPRODUCT(E219:F219)*C219</f>
        <v>0</v>
      </c>
    </row>
    <row r="220" spans="1:7" s="13" customFormat="1" ht="55.2" x14ac:dyDescent="0.25">
      <c r="A220" s="115" t="s">
        <v>293</v>
      </c>
      <c r="B220" s="116" t="s">
        <v>254</v>
      </c>
      <c r="C220" s="142">
        <v>2</v>
      </c>
      <c r="D220" s="142" t="s">
        <v>58</v>
      </c>
      <c r="E220" s="127"/>
      <c r="F220" s="127"/>
      <c r="G220" s="117">
        <f>SUMPRODUCT(E220:F220)*C220</f>
        <v>0</v>
      </c>
    </row>
    <row r="221" spans="1:7" s="13" customFormat="1" ht="55.2" x14ac:dyDescent="0.25">
      <c r="A221" s="115" t="s">
        <v>294</v>
      </c>
      <c r="B221" s="116" t="s">
        <v>295</v>
      </c>
      <c r="C221" s="142">
        <v>12</v>
      </c>
      <c r="D221" s="142" t="s">
        <v>58</v>
      </c>
      <c r="E221" s="127"/>
      <c r="F221" s="127"/>
      <c r="G221" s="117">
        <f>SUMPRODUCT(E221:F221)*C221</f>
        <v>0</v>
      </c>
    </row>
    <row r="222" spans="1:7" s="13" customFormat="1" ht="27.6" x14ac:dyDescent="0.25">
      <c r="A222" s="115" t="s">
        <v>296</v>
      </c>
      <c r="B222" s="116" t="s">
        <v>297</v>
      </c>
      <c r="C222" s="142">
        <v>1</v>
      </c>
      <c r="D222" s="142" t="s">
        <v>58</v>
      </c>
      <c r="E222" s="127"/>
      <c r="F222" s="127"/>
      <c r="G222" s="117">
        <f t="shared" si="11"/>
        <v>0</v>
      </c>
    </row>
    <row r="223" spans="1:7" s="13" customFormat="1" x14ac:dyDescent="0.25">
      <c r="A223" s="115" t="s">
        <v>298</v>
      </c>
      <c r="B223" s="116" t="s">
        <v>216</v>
      </c>
      <c r="C223" s="142">
        <v>120</v>
      </c>
      <c r="D223" s="142" t="s">
        <v>66</v>
      </c>
      <c r="E223" s="127"/>
      <c r="F223" s="127"/>
      <c r="G223" s="117">
        <f t="shared" si="11"/>
        <v>0</v>
      </c>
    </row>
    <row r="224" spans="1:7" s="13" customFormat="1" x14ac:dyDescent="0.25">
      <c r="A224" s="115" t="s">
        <v>299</v>
      </c>
      <c r="B224" s="116" t="s">
        <v>250</v>
      </c>
      <c r="C224" s="142">
        <v>160</v>
      </c>
      <c r="D224" s="142" t="s">
        <v>66</v>
      </c>
      <c r="E224" s="127"/>
      <c r="F224" s="127"/>
      <c r="G224" s="117">
        <f t="shared" si="11"/>
        <v>0</v>
      </c>
    </row>
    <row r="225" spans="1:7" s="13" customFormat="1" ht="27.6" x14ac:dyDescent="0.25">
      <c r="A225" s="115" t="s">
        <v>300</v>
      </c>
      <c r="B225" s="167" t="s">
        <v>301</v>
      </c>
      <c r="C225" s="202">
        <v>2</v>
      </c>
      <c r="D225" s="203" t="s">
        <v>58</v>
      </c>
      <c r="E225" s="155"/>
      <c r="F225" s="155"/>
      <c r="G225" s="117">
        <f t="shared" si="11"/>
        <v>0</v>
      </c>
    </row>
    <row r="226" spans="1:7" s="13" customFormat="1" ht="27.6" x14ac:dyDescent="0.25">
      <c r="A226" s="115" t="s">
        <v>302</v>
      </c>
      <c r="B226" s="204" t="s">
        <v>303</v>
      </c>
      <c r="C226" s="142">
        <v>1</v>
      </c>
      <c r="D226" s="203" t="s">
        <v>58</v>
      </c>
      <c r="E226" s="127"/>
      <c r="F226" s="127"/>
      <c r="G226" s="117">
        <f t="shared" si="11"/>
        <v>0</v>
      </c>
    </row>
    <row r="227" spans="1:7" s="13" customFormat="1" x14ac:dyDescent="0.25">
      <c r="A227" s="115" t="s">
        <v>304</v>
      </c>
      <c r="B227" s="116" t="s">
        <v>196</v>
      </c>
      <c r="C227" s="142">
        <v>1</v>
      </c>
      <c r="D227" s="142" t="s">
        <v>66</v>
      </c>
      <c r="E227" s="127"/>
      <c r="F227" s="127"/>
      <c r="G227" s="117">
        <f t="shared" si="11"/>
        <v>0</v>
      </c>
    </row>
    <row r="228" spans="1:7" s="13" customFormat="1" ht="41.4" x14ac:dyDescent="0.25">
      <c r="A228" s="115" t="s">
        <v>305</v>
      </c>
      <c r="B228" s="116" t="s">
        <v>253</v>
      </c>
      <c r="C228" s="142">
        <v>3</v>
      </c>
      <c r="D228" s="142" t="s">
        <v>58</v>
      </c>
      <c r="E228" s="127"/>
      <c r="F228" s="127"/>
      <c r="G228" s="117">
        <f t="shared" si="11"/>
        <v>0</v>
      </c>
    </row>
    <row r="229" spans="1:7" s="13" customFormat="1" x14ac:dyDescent="0.25">
      <c r="A229" s="115" t="s">
        <v>306</v>
      </c>
      <c r="B229" s="116" t="s">
        <v>256</v>
      </c>
      <c r="C229" s="142">
        <v>10</v>
      </c>
      <c r="D229" s="142" t="s">
        <v>58</v>
      </c>
      <c r="E229" s="127"/>
      <c r="F229" s="127"/>
      <c r="G229" s="117">
        <f t="shared" si="11"/>
        <v>0</v>
      </c>
    </row>
    <row r="230" spans="1:7" s="13" customFormat="1" x14ac:dyDescent="0.25">
      <c r="A230" s="115" t="s">
        <v>307</v>
      </c>
      <c r="B230" s="116" t="s">
        <v>257</v>
      </c>
      <c r="C230" s="142">
        <v>10</v>
      </c>
      <c r="D230" s="142" t="s">
        <v>58</v>
      </c>
      <c r="E230" s="127"/>
      <c r="F230" s="127"/>
      <c r="G230" s="117">
        <f t="shared" si="11"/>
        <v>0</v>
      </c>
    </row>
    <row r="231" spans="1:7" s="13" customFormat="1" x14ac:dyDescent="0.25">
      <c r="A231" s="115" t="s">
        <v>308</v>
      </c>
      <c r="B231" s="116" t="s">
        <v>258</v>
      </c>
      <c r="C231" s="142">
        <v>15</v>
      </c>
      <c r="D231" s="142" t="s">
        <v>66</v>
      </c>
      <c r="E231" s="127"/>
      <c r="F231" s="127"/>
      <c r="G231" s="117">
        <f>SUMPRODUCT(E231:F231)*C231</f>
        <v>0</v>
      </c>
    </row>
    <row r="232" spans="1:7" s="13" customFormat="1" x14ac:dyDescent="0.25">
      <c r="A232" s="115" t="s">
        <v>309</v>
      </c>
      <c r="B232" s="116" t="s">
        <v>259</v>
      </c>
      <c r="C232" s="142">
        <v>10</v>
      </c>
      <c r="D232" s="142" t="s">
        <v>58</v>
      </c>
      <c r="E232" s="127"/>
      <c r="F232" s="73" t="s">
        <v>61</v>
      </c>
      <c r="G232" s="117">
        <f>SUMPRODUCT(E232:F232)*C232</f>
        <v>0</v>
      </c>
    </row>
    <row r="233" spans="1:7" s="13" customFormat="1" x14ac:dyDescent="0.25">
      <c r="A233" s="115" t="s">
        <v>310</v>
      </c>
      <c r="B233" s="200" t="s">
        <v>260</v>
      </c>
      <c r="C233" s="201">
        <v>10</v>
      </c>
      <c r="D233" s="142" t="s">
        <v>58</v>
      </c>
      <c r="E233" s="154"/>
      <c r="F233" s="154"/>
      <c r="G233" s="117">
        <f>SUMPRODUCT(E233:F233)*C233</f>
        <v>0</v>
      </c>
    </row>
    <row r="234" spans="1:7" s="13" customFormat="1" x14ac:dyDescent="0.25">
      <c r="A234" s="124" t="s">
        <v>76</v>
      </c>
      <c r="B234" s="68" t="s">
        <v>311</v>
      </c>
      <c r="C234" s="118"/>
      <c r="D234" s="128"/>
      <c r="E234" s="72"/>
      <c r="F234" s="72"/>
      <c r="G234" s="117"/>
    </row>
    <row r="235" spans="1:7" s="13" customFormat="1" ht="27.6" x14ac:dyDescent="0.25">
      <c r="A235" s="115" t="s">
        <v>60</v>
      </c>
      <c r="B235" s="116" t="s">
        <v>312</v>
      </c>
      <c r="C235" s="142">
        <v>30</v>
      </c>
      <c r="D235" s="142" t="s">
        <v>66</v>
      </c>
      <c r="E235" s="73" t="s">
        <v>61</v>
      </c>
      <c r="F235" s="127"/>
      <c r="G235" s="117">
        <f t="shared" ref="G235:G248" si="12">SUMPRODUCT(E235:F235)*C235</f>
        <v>0</v>
      </c>
    </row>
    <row r="236" spans="1:7" s="13" customFormat="1" ht="27.6" x14ac:dyDescent="0.25">
      <c r="A236" s="115" t="s">
        <v>112</v>
      </c>
      <c r="B236" s="116" t="s">
        <v>313</v>
      </c>
      <c r="C236" s="142">
        <v>4</v>
      </c>
      <c r="D236" s="142" t="s">
        <v>58</v>
      </c>
      <c r="E236" s="73" t="s">
        <v>61</v>
      </c>
      <c r="F236" s="127"/>
      <c r="G236" s="117">
        <f t="shared" si="12"/>
        <v>0</v>
      </c>
    </row>
    <row r="237" spans="1:7" s="13" customFormat="1" ht="27.6" x14ac:dyDescent="0.25">
      <c r="A237" s="115" t="s">
        <v>113</v>
      </c>
      <c r="B237" s="116" t="s">
        <v>276</v>
      </c>
      <c r="C237" s="142">
        <v>8</v>
      </c>
      <c r="D237" s="142" t="s">
        <v>58</v>
      </c>
      <c r="E237" s="73" t="s">
        <v>61</v>
      </c>
      <c r="F237" s="127"/>
      <c r="G237" s="117">
        <f t="shared" si="12"/>
        <v>0</v>
      </c>
    </row>
    <row r="238" spans="1:7" s="13" customFormat="1" x14ac:dyDescent="0.25">
      <c r="A238" s="115" t="s">
        <v>114</v>
      </c>
      <c r="B238" s="116" t="s">
        <v>196</v>
      </c>
      <c r="C238" s="142">
        <v>9</v>
      </c>
      <c r="D238" s="142" t="s">
        <v>66</v>
      </c>
      <c r="E238" s="127"/>
      <c r="F238" s="127"/>
      <c r="G238" s="117">
        <f t="shared" si="12"/>
        <v>0</v>
      </c>
    </row>
    <row r="239" spans="1:7" s="13" customFormat="1" x14ac:dyDescent="0.25">
      <c r="A239" s="115" t="s">
        <v>115</v>
      </c>
      <c r="B239" s="167" t="s">
        <v>280</v>
      </c>
      <c r="C239" s="142">
        <v>2</v>
      </c>
      <c r="D239" s="142" t="s">
        <v>58</v>
      </c>
      <c r="E239" s="155"/>
      <c r="F239" s="155"/>
      <c r="G239" s="117">
        <f t="shared" si="12"/>
        <v>0</v>
      </c>
    </row>
    <row r="240" spans="1:7" s="13" customFormat="1" x14ac:dyDescent="0.25">
      <c r="A240" s="115" t="s">
        <v>116</v>
      </c>
      <c r="B240" s="167" t="s">
        <v>281</v>
      </c>
      <c r="C240" s="202">
        <v>4</v>
      </c>
      <c r="D240" s="203" t="s">
        <v>58</v>
      </c>
      <c r="E240" s="155"/>
      <c r="F240" s="155"/>
      <c r="G240" s="117">
        <f t="shared" si="12"/>
        <v>0</v>
      </c>
    </row>
    <row r="241" spans="1:7" s="13" customFormat="1" x14ac:dyDescent="0.25">
      <c r="A241" s="115" t="s">
        <v>219</v>
      </c>
      <c r="B241" s="116" t="s">
        <v>249</v>
      </c>
      <c r="C241" s="142">
        <v>2</v>
      </c>
      <c r="D241" s="142" t="s">
        <v>58</v>
      </c>
      <c r="E241" s="127"/>
      <c r="F241" s="127"/>
      <c r="G241" s="117">
        <f t="shared" si="12"/>
        <v>0</v>
      </c>
    </row>
    <row r="242" spans="1:7" s="13" customFormat="1" x14ac:dyDescent="0.25">
      <c r="A242" s="115" t="s">
        <v>220</v>
      </c>
      <c r="B242" s="116" t="s">
        <v>216</v>
      </c>
      <c r="C242" s="142">
        <v>60</v>
      </c>
      <c r="D242" s="142" t="s">
        <v>66</v>
      </c>
      <c r="E242" s="127"/>
      <c r="F242" s="127"/>
      <c r="G242" s="117">
        <f t="shared" si="12"/>
        <v>0</v>
      </c>
    </row>
    <row r="243" spans="1:7" s="13" customFormat="1" x14ac:dyDescent="0.25">
      <c r="A243" s="115" t="s">
        <v>221</v>
      </c>
      <c r="B243" s="116" t="s">
        <v>250</v>
      </c>
      <c r="C243" s="142">
        <v>90</v>
      </c>
      <c r="D243" s="142" t="s">
        <v>66</v>
      </c>
      <c r="E243" s="127"/>
      <c r="F243" s="127"/>
      <c r="G243" s="117">
        <f t="shared" si="12"/>
        <v>0</v>
      </c>
    </row>
    <row r="244" spans="1:7" s="13" customFormat="1" x14ac:dyDescent="0.25">
      <c r="A244" s="115" t="s">
        <v>222</v>
      </c>
      <c r="B244" s="116" t="s">
        <v>282</v>
      </c>
      <c r="C244" s="142">
        <v>2</v>
      </c>
      <c r="D244" s="142" t="s">
        <v>58</v>
      </c>
      <c r="E244" s="127"/>
      <c r="F244" s="127"/>
      <c r="G244" s="117">
        <f t="shared" si="12"/>
        <v>0</v>
      </c>
    </row>
    <row r="245" spans="1:7" s="13" customFormat="1" ht="27.6" x14ac:dyDescent="0.25">
      <c r="A245" s="115" t="s">
        <v>223</v>
      </c>
      <c r="B245" s="167" t="s">
        <v>252</v>
      </c>
      <c r="C245" s="142">
        <v>4</v>
      </c>
      <c r="D245" s="142" t="s">
        <v>58</v>
      </c>
      <c r="E245" s="127"/>
      <c r="F245" s="127"/>
      <c r="G245" s="117">
        <f t="shared" si="12"/>
        <v>0</v>
      </c>
    </row>
    <row r="246" spans="1:7" s="13" customFormat="1" ht="41.4" x14ac:dyDescent="0.25">
      <c r="A246" s="115" t="s">
        <v>224</v>
      </c>
      <c r="B246" s="116" t="s">
        <v>203</v>
      </c>
      <c r="C246" s="142">
        <v>4</v>
      </c>
      <c r="D246" s="142" t="s">
        <v>58</v>
      </c>
      <c r="E246" s="127"/>
      <c r="F246" s="127"/>
      <c r="G246" s="117">
        <f t="shared" si="12"/>
        <v>0</v>
      </c>
    </row>
    <row r="247" spans="1:7" s="13" customFormat="1" ht="55.2" x14ac:dyDescent="0.25">
      <c r="A247" s="115" t="s">
        <v>225</v>
      </c>
      <c r="B247" s="116" t="s">
        <v>254</v>
      </c>
      <c r="C247" s="142">
        <v>1</v>
      </c>
      <c r="D247" s="142" t="s">
        <v>58</v>
      </c>
      <c r="E247" s="127"/>
      <c r="F247" s="127"/>
      <c r="G247" s="117">
        <f t="shared" si="12"/>
        <v>0</v>
      </c>
    </row>
    <row r="248" spans="1:7" s="13" customFormat="1" ht="55.2" x14ac:dyDescent="0.25">
      <c r="A248" s="115" t="s">
        <v>226</v>
      </c>
      <c r="B248" s="116" t="s">
        <v>314</v>
      </c>
      <c r="C248" s="142">
        <v>5</v>
      </c>
      <c r="D248" s="142" t="s">
        <v>58</v>
      </c>
      <c r="E248" s="127"/>
      <c r="F248" s="127"/>
      <c r="G248" s="117">
        <f t="shared" si="12"/>
        <v>0</v>
      </c>
    </row>
    <row r="249" spans="1:7" s="13" customFormat="1" x14ac:dyDescent="0.25">
      <c r="A249" s="115" t="s">
        <v>227</v>
      </c>
      <c r="B249" s="116" t="s">
        <v>213</v>
      </c>
      <c r="C249" s="142">
        <v>4</v>
      </c>
      <c r="D249" s="142" t="s">
        <v>58</v>
      </c>
      <c r="E249" s="127"/>
      <c r="F249" s="127"/>
      <c r="G249" s="117">
        <f t="shared" ref="G249:G254" si="13">SUMPRODUCT(E249:F249)*C249</f>
        <v>0</v>
      </c>
    </row>
    <row r="250" spans="1:7" s="13" customFormat="1" x14ac:dyDescent="0.25">
      <c r="A250" s="115" t="s">
        <v>228</v>
      </c>
      <c r="B250" s="116" t="s">
        <v>256</v>
      </c>
      <c r="C250" s="142">
        <v>4</v>
      </c>
      <c r="D250" s="142" t="s">
        <v>58</v>
      </c>
      <c r="E250" s="127"/>
      <c r="F250" s="127"/>
      <c r="G250" s="117">
        <f t="shared" si="13"/>
        <v>0</v>
      </c>
    </row>
    <row r="251" spans="1:7" s="13" customFormat="1" x14ac:dyDescent="0.25">
      <c r="A251" s="115" t="s">
        <v>229</v>
      </c>
      <c r="B251" s="116" t="s">
        <v>257</v>
      </c>
      <c r="C251" s="142">
        <v>4</v>
      </c>
      <c r="D251" s="142" t="s">
        <v>58</v>
      </c>
      <c r="E251" s="127"/>
      <c r="F251" s="127"/>
      <c r="G251" s="117">
        <f t="shared" si="13"/>
        <v>0</v>
      </c>
    </row>
    <row r="252" spans="1:7" s="13" customFormat="1" x14ac:dyDescent="0.25">
      <c r="A252" s="115" t="s">
        <v>230</v>
      </c>
      <c r="B252" s="116" t="s">
        <v>258</v>
      </c>
      <c r="C252" s="142">
        <v>5</v>
      </c>
      <c r="D252" s="142" t="s">
        <v>66</v>
      </c>
      <c r="E252" s="127"/>
      <c r="F252" s="127"/>
      <c r="G252" s="117">
        <f t="shared" si="13"/>
        <v>0</v>
      </c>
    </row>
    <row r="253" spans="1:7" s="13" customFormat="1" x14ac:dyDescent="0.25">
      <c r="A253" s="115" t="s">
        <v>231</v>
      </c>
      <c r="B253" s="116" t="s">
        <v>212</v>
      </c>
      <c r="C253" s="142">
        <v>10</v>
      </c>
      <c r="D253" s="142" t="s">
        <v>66</v>
      </c>
      <c r="E253" s="127"/>
      <c r="F253" s="127"/>
      <c r="G253" s="117">
        <f t="shared" si="13"/>
        <v>0</v>
      </c>
    </row>
    <row r="254" spans="1:7" s="13" customFormat="1" x14ac:dyDescent="0.25">
      <c r="A254" s="115" t="s">
        <v>232</v>
      </c>
      <c r="B254" s="200" t="s">
        <v>260</v>
      </c>
      <c r="C254" s="201">
        <v>4</v>
      </c>
      <c r="D254" s="142" t="s">
        <v>58</v>
      </c>
      <c r="E254" s="154"/>
      <c r="F254" s="154"/>
      <c r="G254" s="117">
        <f t="shared" si="13"/>
        <v>0</v>
      </c>
    </row>
    <row r="255" spans="1:7" s="13" customFormat="1" x14ac:dyDescent="0.25">
      <c r="A255" s="124" t="s">
        <v>118</v>
      </c>
      <c r="B255" s="68" t="s">
        <v>315</v>
      </c>
      <c r="C255" s="118"/>
      <c r="D255" s="128"/>
      <c r="E255" s="72"/>
      <c r="F255" s="72"/>
      <c r="G255" s="117"/>
    </row>
    <row r="256" spans="1:7" s="13" customFormat="1" ht="27.6" x14ac:dyDescent="0.25">
      <c r="A256" s="115" t="s">
        <v>29</v>
      </c>
      <c r="B256" s="116" t="s">
        <v>274</v>
      </c>
      <c r="C256" s="142">
        <v>30</v>
      </c>
      <c r="D256" s="142" t="s">
        <v>66</v>
      </c>
      <c r="E256" s="73" t="s">
        <v>61</v>
      </c>
      <c r="F256" s="127"/>
      <c r="G256" s="117">
        <f t="shared" ref="G256:G265" si="14">SUMPRODUCT(E256:F256)*C256</f>
        <v>0</v>
      </c>
    </row>
    <row r="257" spans="1:7" s="13" customFormat="1" ht="27.6" x14ac:dyDescent="0.25">
      <c r="A257" s="115" t="s">
        <v>31</v>
      </c>
      <c r="B257" s="116" t="s">
        <v>316</v>
      </c>
      <c r="C257" s="142">
        <v>6</v>
      </c>
      <c r="D257" s="142" t="s">
        <v>66</v>
      </c>
      <c r="E257" s="73" t="s">
        <v>61</v>
      </c>
      <c r="F257" s="127"/>
      <c r="G257" s="117">
        <f t="shared" si="14"/>
        <v>0</v>
      </c>
    </row>
    <row r="258" spans="1:7" s="13" customFormat="1" ht="27.6" x14ac:dyDescent="0.25">
      <c r="A258" s="115" t="s">
        <v>33</v>
      </c>
      <c r="B258" s="116" t="s">
        <v>317</v>
      </c>
      <c r="C258" s="142">
        <v>6</v>
      </c>
      <c r="D258" s="142" t="s">
        <v>58</v>
      </c>
      <c r="E258" s="73" t="s">
        <v>61</v>
      </c>
      <c r="F258" s="127"/>
      <c r="G258" s="117">
        <f t="shared" si="14"/>
        <v>0</v>
      </c>
    </row>
    <row r="259" spans="1:7" s="13" customFormat="1" ht="27.6" x14ac:dyDescent="0.25">
      <c r="A259" s="115" t="s">
        <v>35</v>
      </c>
      <c r="B259" s="116" t="s">
        <v>318</v>
      </c>
      <c r="C259" s="142">
        <v>12</v>
      </c>
      <c r="D259" s="142" t="s">
        <v>66</v>
      </c>
      <c r="E259" s="73" t="s">
        <v>61</v>
      </c>
      <c r="F259" s="127"/>
      <c r="G259" s="117">
        <f t="shared" si="14"/>
        <v>0</v>
      </c>
    </row>
    <row r="260" spans="1:7" s="13" customFormat="1" ht="27.6" x14ac:dyDescent="0.25">
      <c r="A260" s="115" t="s">
        <v>119</v>
      </c>
      <c r="B260" s="116" t="s">
        <v>276</v>
      </c>
      <c r="C260" s="142">
        <v>8</v>
      </c>
      <c r="D260" s="142" t="s">
        <v>58</v>
      </c>
      <c r="E260" s="73" t="s">
        <v>61</v>
      </c>
      <c r="F260" s="127"/>
      <c r="G260" s="117">
        <f t="shared" si="14"/>
        <v>0</v>
      </c>
    </row>
    <row r="261" spans="1:7" s="13" customFormat="1" ht="27.6" x14ac:dyDescent="0.25">
      <c r="A261" s="115" t="s">
        <v>163</v>
      </c>
      <c r="B261" s="116" t="s">
        <v>277</v>
      </c>
      <c r="C261" s="142">
        <v>16</v>
      </c>
      <c r="D261" s="142" t="s">
        <v>58</v>
      </c>
      <c r="E261" s="73" t="s">
        <v>61</v>
      </c>
      <c r="F261" s="127"/>
      <c r="G261" s="117">
        <f t="shared" si="14"/>
        <v>0</v>
      </c>
    </row>
    <row r="262" spans="1:7" s="13" customFormat="1" x14ac:dyDescent="0.25">
      <c r="A262" s="115" t="s">
        <v>164</v>
      </c>
      <c r="B262" s="116" t="s">
        <v>319</v>
      </c>
      <c r="C262" s="142">
        <v>6</v>
      </c>
      <c r="D262" s="142" t="s">
        <v>58</v>
      </c>
      <c r="E262" s="73" t="s">
        <v>61</v>
      </c>
      <c r="F262" s="127"/>
      <c r="G262" s="117">
        <f t="shared" si="14"/>
        <v>0</v>
      </c>
    </row>
    <row r="263" spans="1:7" s="13" customFormat="1" ht="27.6" x14ac:dyDescent="0.25">
      <c r="A263" s="115" t="s">
        <v>233</v>
      </c>
      <c r="B263" s="116" t="s">
        <v>286</v>
      </c>
      <c r="C263" s="142">
        <v>4</v>
      </c>
      <c r="D263" s="142" t="s">
        <v>58</v>
      </c>
      <c r="E263" s="73" t="s">
        <v>61</v>
      </c>
      <c r="F263" s="127"/>
      <c r="G263" s="117">
        <f t="shared" si="14"/>
        <v>0</v>
      </c>
    </row>
    <row r="264" spans="1:7" s="13" customFormat="1" ht="27.6" x14ac:dyDescent="0.25">
      <c r="A264" s="115" t="s">
        <v>234</v>
      </c>
      <c r="B264" s="116" t="s">
        <v>320</v>
      </c>
      <c r="C264" s="142">
        <v>12</v>
      </c>
      <c r="D264" s="142" t="s">
        <v>66</v>
      </c>
      <c r="E264" s="127"/>
      <c r="F264" s="127"/>
      <c r="G264" s="117">
        <f t="shared" si="14"/>
        <v>0</v>
      </c>
    </row>
    <row r="265" spans="1:7" s="13" customFormat="1" ht="27.6" x14ac:dyDescent="0.25">
      <c r="A265" s="115" t="s">
        <v>235</v>
      </c>
      <c r="B265" s="116" t="s">
        <v>321</v>
      </c>
      <c r="C265" s="142">
        <v>6</v>
      </c>
      <c r="D265" s="142" t="s">
        <v>58</v>
      </c>
      <c r="E265" s="127"/>
      <c r="F265" s="127"/>
      <c r="G265" s="117">
        <f t="shared" si="14"/>
        <v>0</v>
      </c>
    </row>
    <row r="266" spans="1:7" s="13" customFormat="1" ht="27.6" x14ac:dyDescent="0.25">
      <c r="A266" s="115" t="s">
        <v>236</v>
      </c>
      <c r="B266" s="116" t="s">
        <v>266</v>
      </c>
      <c r="C266" s="142">
        <v>8</v>
      </c>
      <c r="D266" s="142" t="s">
        <v>58</v>
      </c>
      <c r="E266" s="73" t="s">
        <v>61</v>
      </c>
      <c r="F266" s="127"/>
      <c r="G266" s="117">
        <f>SUMPRODUCT(E266:F266)*C266</f>
        <v>0</v>
      </c>
    </row>
    <row r="267" spans="1:7" s="13" customFormat="1" ht="82.8" x14ac:dyDescent="0.25">
      <c r="A267" s="115" t="s">
        <v>237</v>
      </c>
      <c r="B267" s="116" t="s">
        <v>322</v>
      </c>
      <c r="C267" s="142">
        <v>36</v>
      </c>
      <c r="D267" s="142" t="s">
        <v>58</v>
      </c>
      <c r="E267" s="127"/>
      <c r="F267" s="127"/>
      <c r="G267" s="117">
        <f t="shared" ref="G267:G306" si="15">SUMPRODUCT(E267:F267)*C267</f>
        <v>0</v>
      </c>
    </row>
    <row r="268" spans="1:7" s="13" customFormat="1" ht="41.4" x14ac:dyDescent="0.25">
      <c r="A268" s="115" t="s">
        <v>238</v>
      </c>
      <c r="B268" s="116" t="s">
        <v>262</v>
      </c>
      <c r="C268" s="142">
        <v>144</v>
      </c>
      <c r="D268" s="142" t="s">
        <v>58</v>
      </c>
      <c r="E268" s="127"/>
      <c r="F268" s="127"/>
      <c r="G268" s="117">
        <f t="shared" si="15"/>
        <v>0</v>
      </c>
    </row>
    <row r="269" spans="1:7" s="13" customFormat="1" x14ac:dyDescent="0.25">
      <c r="A269" s="115" t="s">
        <v>239</v>
      </c>
      <c r="B269" s="116" t="s">
        <v>144</v>
      </c>
      <c r="C269" s="142">
        <v>50</v>
      </c>
      <c r="D269" s="142" t="s">
        <v>66</v>
      </c>
      <c r="E269" s="127"/>
      <c r="F269" s="127"/>
      <c r="G269" s="117">
        <f>SUMPRODUCT(E269:F269)*C269</f>
        <v>0</v>
      </c>
    </row>
    <row r="270" spans="1:7" s="13" customFormat="1" x14ac:dyDescent="0.25">
      <c r="A270" s="115" t="s">
        <v>323</v>
      </c>
      <c r="B270" s="116" t="s">
        <v>263</v>
      </c>
      <c r="C270" s="142">
        <v>36</v>
      </c>
      <c r="D270" s="142" t="s">
        <v>145</v>
      </c>
      <c r="E270" s="127"/>
      <c r="F270" s="127"/>
      <c r="G270" s="117">
        <f>SUMPRODUCT(E270:F270)*C270</f>
        <v>0</v>
      </c>
    </row>
    <row r="271" spans="1:7" s="13" customFormat="1" x14ac:dyDescent="0.25">
      <c r="A271" s="115" t="s">
        <v>324</v>
      </c>
      <c r="B271" s="168" t="s">
        <v>325</v>
      </c>
      <c r="C271" s="158">
        <v>18</v>
      </c>
      <c r="D271" s="169" t="s">
        <v>58</v>
      </c>
      <c r="E271" s="156"/>
      <c r="F271" s="157"/>
      <c r="G271" s="117">
        <f t="shared" si="15"/>
        <v>0</v>
      </c>
    </row>
    <row r="272" spans="1:7" s="13" customFormat="1" x14ac:dyDescent="0.25">
      <c r="A272" s="115" t="s">
        <v>326</v>
      </c>
      <c r="B272" s="168" t="s">
        <v>327</v>
      </c>
      <c r="C272" s="158"/>
      <c r="D272" s="159"/>
      <c r="E272" s="160"/>
      <c r="F272" s="161"/>
      <c r="G272" s="117"/>
    </row>
    <row r="273" spans="1:7" s="13" customFormat="1" ht="27.6" x14ac:dyDescent="0.25">
      <c r="A273" s="115" t="s">
        <v>328</v>
      </c>
      <c r="B273" s="168" t="s">
        <v>329</v>
      </c>
      <c r="C273" s="158">
        <v>10</v>
      </c>
      <c r="D273" s="159" t="s">
        <v>58</v>
      </c>
      <c r="E273" s="156"/>
      <c r="F273" s="157"/>
      <c r="G273" s="117">
        <f t="shared" si="15"/>
        <v>0</v>
      </c>
    </row>
    <row r="274" spans="1:7" s="13" customFormat="1" ht="27.6" x14ac:dyDescent="0.25">
      <c r="A274" s="115" t="s">
        <v>330</v>
      </c>
      <c r="B274" s="168" t="s">
        <v>331</v>
      </c>
      <c r="C274" s="158">
        <v>2</v>
      </c>
      <c r="D274" s="159" t="s">
        <v>58</v>
      </c>
      <c r="E274" s="156"/>
      <c r="F274" s="157"/>
      <c r="G274" s="117">
        <f t="shared" si="15"/>
        <v>0</v>
      </c>
    </row>
    <row r="275" spans="1:7" s="13" customFormat="1" ht="27.6" x14ac:dyDescent="0.25">
      <c r="A275" s="115" t="s">
        <v>332</v>
      </c>
      <c r="B275" s="168" t="s">
        <v>333</v>
      </c>
      <c r="C275" s="158">
        <v>11</v>
      </c>
      <c r="D275" s="159" t="s">
        <v>58</v>
      </c>
      <c r="E275" s="156"/>
      <c r="F275" s="157"/>
      <c r="G275" s="117">
        <f t="shared" si="15"/>
        <v>0</v>
      </c>
    </row>
    <row r="276" spans="1:7" s="13" customFormat="1" ht="27.6" x14ac:dyDescent="0.25">
      <c r="A276" s="115" t="s">
        <v>334</v>
      </c>
      <c r="B276" s="168" t="s">
        <v>335</v>
      </c>
      <c r="C276" s="158">
        <v>7</v>
      </c>
      <c r="D276" s="159" t="s">
        <v>58</v>
      </c>
      <c r="E276" s="156"/>
      <c r="F276" s="157"/>
      <c r="G276" s="117">
        <f t="shared" si="15"/>
        <v>0</v>
      </c>
    </row>
    <row r="277" spans="1:7" s="13" customFormat="1" ht="27.6" x14ac:dyDescent="0.25">
      <c r="A277" s="115" t="s">
        <v>336</v>
      </c>
      <c r="B277" s="168" t="s">
        <v>337</v>
      </c>
      <c r="C277" s="158">
        <v>1</v>
      </c>
      <c r="D277" s="159" t="s">
        <v>58</v>
      </c>
      <c r="E277" s="156"/>
      <c r="F277" s="157"/>
      <c r="G277" s="117">
        <f t="shared" si="15"/>
        <v>0</v>
      </c>
    </row>
    <row r="278" spans="1:7" s="13" customFormat="1" ht="27.6" x14ac:dyDescent="0.25">
      <c r="A278" s="115" t="s">
        <v>338</v>
      </c>
      <c r="B278" s="168" t="s">
        <v>339</v>
      </c>
      <c r="C278" s="158">
        <v>3</v>
      </c>
      <c r="D278" s="159" t="s">
        <v>58</v>
      </c>
      <c r="E278" s="156"/>
      <c r="F278" s="157"/>
      <c r="G278" s="117">
        <f t="shared" si="15"/>
        <v>0</v>
      </c>
    </row>
    <row r="279" spans="1:7" s="13" customFormat="1" ht="27.6" x14ac:dyDescent="0.25">
      <c r="A279" s="115" t="s">
        <v>340</v>
      </c>
      <c r="B279" s="168" t="s">
        <v>341</v>
      </c>
      <c r="C279" s="158">
        <v>30</v>
      </c>
      <c r="D279" s="159" t="s">
        <v>66</v>
      </c>
      <c r="E279" s="162"/>
      <c r="F279" s="163"/>
      <c r="G279" s="117">
        <f t="shared" si="15"/>
        <v>0</v>
      </c>
    </row>
    <row r="280" spans="1:7" s="13" customFormat="1" ht="27.6" x14ac:dyDescent="0.25">
      <c r="A280" s="115" t="s">
        <v>342</v>
      </c>
      <c r="B280" s="116" t="s">
        <v>343</v>
      </c>
      <c r="C280" s="142">
        <v>27</v>
      </c>
      <c r="D280" s="142" t="s">
        <v>66</v>
      </c>
      <c r="E280" s="127"/>
      <c r="F280" s="127"/>
      <c r="G280" s="117">
        <f t="shared" si="15"/>
        <v>0</v>
      </c>
    </row>
    <row r="281" spans="1:7" s="13" customFormat="1" ht="27.6" x14ac:dyDescent="0.25">
      <c r="A281" s="115" t="s">
        <v>344</v>
      </c>
      <c r="B281" s="167" t="s">
        <v>345</v>
      </c>
      <c r="C281" s="142">
        <v>3</v>
      </c>
      <c r="D281" s="142" t="s">
        <v>58</v>
      </c>
      <c r="E281" s="127"/>
      <c r="F281" s="127"/>
      <c r="G281" s="117">
        <f t="shared" si="15"/>
        <v>0</v>
      </c>
    </row>
    <row r="282" spans="1:7" s="13" customFormat="1" x14ac:dyDescent="0.25">
      <c r="A282" s="115" t="s">
        <v>346</v>
      </c>
      <c r="B282" s="116" t="s">
        <v>249</v>
      </c>
      <c r="C282" s="142">
        <v>2</v>
      </c>
      <c r="D282" s="142" t="s">
        <v>58</v>
      </c>
      <c r="E282" s="127"/>
      <c r="F282" s="127"/>
      <c r="G282" s="117">
        <f t="shared" si="15"/>
        <v>0</v>
      </c>
    </row>
    <row r="283" spans="1:7" s="13" customFormat="1" ht="55.2" x14ac:dyDescent="0.25">
      <c r="A283" s="115" t="s">
        <v>347</v>
      </c>
      <c r="B283" s="116" t="s">
        <v>348</v>
      </c>
      <c r="C283" s="142">
        <v>1</v>
      </c>
      <c r="D283" s="142" t="s">
        <v>58</v>
      </c>
      <c r="E283" s="127"/>
      <c r="F283" s="127"/>
      <c r="G283" s="117">
        <f t="shared" si="15"/>
        <v>0</v>
      </c>
    </row>
    <row r="284" spans="1:7" s="13" customFormat="1" x14ac:dyDescent="0.25">
      <c r="A284" s="115" t="s">
        <v>349</v>
      </c>
      <c r="B284" s="116" t="s">
        <v>282</v>
      </c>
      <c r="C284" s="142">
        <v>1</v>
      </c>
      <c r="D284" s="142" t="s">
        <v>58</v>
      </c>
      <c r="E284" s="127"/>
      <c r="F284" s="127"/>
      <c r="G284" s="117">
        <f t="shared" si="15"/>
        <v>0</v>
      </c>
    </row>
    <row r="285" spans="1:7" s="13" customFormat="1" ht="41.4" x14ac:dyDescent="0.25">
      <c r="A285" s="115" t="s">
        <v>350</v>
      </c>
      <c r="B285" s="116" t="s">
        <v>351</v>
      </c>
      <c r="C285" s="142">
        <v>225</v>
      </c>
      <c r="D285" s="142" t="s">
        <v>66</v>
      </c>
      <c r="E285" s="127"/>
      <c r="F285" s="127"/>
      <c r="G285" s="117">
        <f t="shared" si="15"/>
        <v>0</v>
      </c>
    </row>
    <row r="286" spans="1:7" s="13" customFormat="1" ht="27.6" x14ac:dyDescent="0.25">
      <c r="A286" s="115" t="s">
        <v>352</v>
      </c>
      <c r="B286" s="116" t="s">
        <v>353</v>
      </c>
      <c r="C286" s="142">
        <v>200</v>
      </c>
      <c r="D286" s="142" t="s">
        <v>66</v>
      </c>
      <c r="E286" s="127"/>
      <c r="F286" s="127"/>
      <c r="G286" s="117">
        <f t="shared" si="15"/>
        <v>0</v>
      </c>
    </row>
    <row r="287" spans="1:7" s="13" customFormat="1" x14ac:dyDescent="0.25">
      <c r="A287" s="115" t="s">
        <v>354</v>
      </c>
      <c r="B287" s="167" t="s">
        <v>355</v>
      </c>
      <c r="C287" s="142"/>
      <c r="D287" s="142"/>
      <c r="E287" s="73"/>
      <c r="F287" s="73"/>
      <c r="G287" s="117"/>
    </row>
    <row r="288" spans="1:7" s="13" customFormat="1" ht="27.6" x14ac:dyDescent="0.25">
      <c r="A288" s="115" t="s">
        <v>356</v>
      </c>
      <c r="B288" s="167" t="s">
        <v>357</v>
      </c>
      <c r="C288" s="142">
        <v>1</v>
      </c>
      <c r="D288" s="142" t="s">
        <v>58</v>
      </c>
      <c r="E288" s="161" t="s">
        <v>61</v>
      </c>
      <c r="F288" s="155"/>
      <c r="G288" s="117">
        <f>SUMPRODUCT(E288:F288)*C288</f>
        <v>0</v>
      </c>
    </row>
    <row r="289" spans="1:7" s="13" customFormat="1" ht="27.6" x14ac:dyDescent="0.25">
      <c r="A289" s="115" t="s">
        <v>358</v>
      </c>
      <c r="B289" s="167" t="s">
        <v>359</v>
      </c>
      <c r="C289" s="142">
        <v>2</v>
      </c>
      <c r="D289" s="142" t="s">
        <v>58</v>
      </c>
      <c r="E289" s="161" t="s">
        <v>61</v>
      </c>
      <c r="F289" s="155"/>
      <c r="G289" s="117">
        <f>SUMPRODUCT(E289:F289)*C289</f>
        <v>0</v>
      </c>
    </row>
    <row r="290" spans="1:7" s="13" customFormat="1" x14ac:dyDescent="0.25">
      <c r="A290" s="115" t="s">
        <v>360</v>
      </c>
      <c r="B290" s="167" t="s">
        <v>361</v>
      </c>
      <c r="C290" s="142"/>
      <c r="D290" s="142"/>
      <c r="E290" s="73"/>
      <c r="F290" s="73"/>
      <c r="G290" s="117"/>
    </row>
    <row r="291" spans="1:7" s="13" customFormat="1" ht="27.6" x14ac:dyDescent="0.25">
      <c r="A291" s="115" t="s">
        <v>362</v>
      </c>
      <c r="B291" s="167" t="s">
        <v>363</v>
      </c>
      <c r="C291" s="142">
        <v>1</v>
      </c>
      <c r="D291" s="142" t="s">
        <v>58</v>
      </c>
      <c r="E291" s="127"/>
      <c r="F291" s="127"/>
      <c r="G291" s="117">
        <f t="shared" ref="G291:G297" si="16">SUMPRODUCT(E291:F291)*C291</f>
        <v>0</v>
      </c>
    </row>
    <row r="292" spans="1:7" s="13" customFormat="1" x14ac:dyDescent="0.25">
      <c r="A292" s="115" t="s">
        <v>364</v>
      </c>
      <c r="B292" s="116" t="s">
        <v>250</v>
      </c>
      <c r="C292" s="142">
        <v>250</v>
      </c>
      <c r="D292" s="142" t="s">
        <v>66</v>
      </c>
      <c r="E292" s="127"/>
      <c r="F292" s="127"/>
      <c r="G292" s="117">
        <f t="shared" si="16"/>
        <v>0</v>
      </c>
    </row>
    <row r="293" spans="1:7" s="13" customFormat="1" x14ac:dyDescent="0.25">
      <c r="A293" s="115" t="s">
        <v>365</v>
      </c>
      <c r="B293" s="116" t="s">
        <v>256</v>
      </c>
      <c r="C293" s="142">
        <v>8</v>
      </c>
      <c r="D293" s="142" t="s">
        <v>58</v>
      </c>
      <c r="E293" s="127"/>
      <c r="F293" s="127"/>
      <c r="G293" s="117">
        <f t="shared" si="16"/>
        <v>0</v>
      </c>
    </row>
    <row r="294" spans="1:7" s="13" customFormat="1" x14ac:dyDescent="0.25">
      <c r="A294" s="115" t="s">
        <v>366</v>
      </c>
      <c r="B294" s="116" t="s">
        <v>257</v>
      </c>
      <c r="C294" s="142">
        <v>8</v>
      </c>
      <c r="D294" s="142" t="s">
        <v>58</v>
      </c>
      <c r="E294" s="127"/>
      <c r="F294" s="127"/>
      <c r="G294" s="117">
        <f t="shared" si="16"/>
        <v>0</v>
      </c>
    </row>
    <row r="295" spans="1:7" s="13" customFormat="1" x14ac:dyDescent="0.25">
      <c r="A295" s="115" t="s">
        <v>367</v>
      </c>
      <c r="B295" s="116" t="s">
        <v>258</v>
      </c>
      <c r="C295" s="142">
        <v>8</v>
      </c>
      <c r="D295" s="142" t="s">
        <v>66</v>
      </c>
      <c r="E295" s="127"/>
      <c r="F295" s="127"/>
      <c r="G295" s="117">
        <f t="shared" si="16"/>
        <v>0</v>
      </c>
    </row>
    <row r="296" spans="1:7" s="13" customFormat="1" x14ac:dyDescent="0.25">
      <c r="A296" s="115" t="s">
        <v>368</v>
      </c>
      <c r="B296" s="116" t="s">
        <v>259</v>
      </c>
      <c r="C296" s="142">
        <v>8</v>
      </c>
      <c r="D296" s="142" t="s">
        <v>58</v>
      </c>
      <c r="E296" s="127"/>
      <c r="F296" s="73" t="s">
        <v>61</v>
      </c>
      <c r="G296" s="117">
        <f t="shared" si="16"/>
        <v>0</v>
      </c>
    </row>
    <row r="297" spans="1:7" s="13" customFormat="1" x14ac:dyDescent="0.25">
      <c r="A297" s="115" t="s">
        <v>369</v>
      </c>
      <c r="B297" s="200" t="s">
        <v>260</v>
      </c>
      <c r="C297" s="201">
        <v>7</v>
      </c>
      <c r="D297" s="142" t="s">
        <v>58</v>
      </c>
      <c r="E297" s="154"/>
      <c r="F297" s="154"/>
      <c r="G297" s="117">
        <f t="shared" si="16"/>
        <v>0</v>
      </c>
    </row>
    <row r="298" spans="1:7" s="13" customFormat="1" ht="41.4" x14ac:dyDescent="0.25">
      <c r="A298" s="115" t="s">
        <v>370</v>
      </c>
      <c r="B298" s="116" t="s">
        <v>371</v>
      </c>
      <c r="C298" s="142">
        <v>60</v>
      </c>
      <c r="D298" s="142" t="s">
        <v>66</v>
      </c>
      <c r="E298" s="127"/>
      <c r="F298" s="127"/>
      <c r="G298" s="117">
        <f t="shared" si="15"/>
        <v>0</v>
      </c>
    </row>
    <row r="299" spans="1:7" s="13" customFormat="1" ht="41.4" x14ac:dyDescent="0.25">
      <c r="A299" s="115" t="s">
        <v>372</v>
      </c>
      <c r="B299" s="116" t="s">
        <v>373</v>
      </c>
      <c r="C299" s="142">
        <v>16</v>
      </c>
      <c r="D299" s="142" t="s">
        <v>58</v>
      </c>
      <c r="E299" s="127"/>
      <c r="F299" s="127"/>
      <c r="G299" s="117">
        <f t="shared" si="15"/>
        <v>0</v>
      </c>
    </row>
    <row r="300" spans="1:7" s="13" customFormat="1" ht="41.4" x14ac:dyDescent="0.25">
      <c r="A300" s="115" t="s">
        <v>374</v>
      </c>
      <c r="B300" s="116" t="s">
        <v>375</v>
      </c>
      <c r="C300" s="142">
        <v>1</v>
      </c>
      <c r="D300" s="142" t="s">
        <v>145</v>
      </c>
      <c r="E300" s="127"/>
      <c r="F300" s="127"/>
      <c r="G300" s="117">
        <f t="shared" si="15"/>
        <v>0</v>
      </c>
    </row>
    <row r="301" spans="1:7" s="13" customFormat="1" ht="41.4" x14ac:dyDescent="0.25">
      <c r="A301" s="115" t="s">
        <v>376</v>
      </c>
      <c r="B301" s="116" t="s">
        <v>377</v>
      </c>
      <c r="C301" s="142">
        <v>12</v>
      </c>
      <c r="D301" s="142" t="s">
        <v>58</v>
      </c>
      <c r="E301" s="127"/>
      <c r="F301" s="127"/>
      <c r="G301" s="117">
        <f t="shared" si="15"/>
        <v>0</v>
      </c>
    </row>
    <row r="302" spans="1:7" s="13" customFormat="1" x14ac:dyDescent="0.25">
      <c r="A302" s="124" t="s">
        <v>120</v>
      </c>
      <c r="B302" s="68" t="s">
        <v>378</v>
      </c>
      <c r="C302" s="118"/>
      <c r="D302" s="128"/>
      <c r="E302" s="72"/>
      <c r="F302" s="72"/>
      <c r="G302" s="117"/>
    </row>
    <row r="303" spans="1:7" s="13" customFormat="1" x14ac:dyDescent="0.25">
      <c r="A303" s="115" t="s">
        <v>68</v>
      </c>
      <c r="B303" s="116" t="s">
        <v>240</v>
      </c>
      <c r="C303" s="142">
        <v>40</v>
      </c>
      <c r="D303" s="142" t="s">
        <v>58</v>
      </c>
      <c r="E303" s="127"/>
      <c r="F303" s="127"/>
      <c r="G303" s="117">
        <f t="shared" si="15"/>
        <v>0</v>
      </c>
    </row>
    <row r="304" spans="1:7" s="13" customFormat="1" x14ac:dyDescent="0.25">
      <c r="A304" s="115" t="s">
        <v>69</v>
      </c>
      <c r="B304" s="167" t="s">
        <v>379</v>
      </c>
      <c r="C304" s="142">
        <v>3</v>
      </c>
      <c r="D304" s="142" t="s">
        <v>145</v>
      </c>
      <c r="E304" s="127"/>
      <c r="F304" s="127"/>
      <c r="G304" s="117">
        <f t="shared" si="15"/>
        <v>0</v>
      </c>
    </row>
    <row r="305" spans="1:7" s="13" customFormat="1" ht="55.2" x14ac:dyDescent="0.25">
      <c r="A305" s="115" t="s">
        <v>70</v>
      </c>
      <c r="B305" s="205" t="s">
        <v>380</v>
      </c>
      <c r="C305" s="142">
        <v>80</v>
      </c>
      <c r="D305" s="142" t="s">
        <v>58</v>
      </c>
      <c r="E305" s="127"/>
      <c r="F305" s="127"/>
      <c r="G305" s="117">
        <f t="shared" si="15"/>
        <v>0</v>
      </c>
    </row>
    <row r="306" spans="1:7" s="13" customFormat="1" ht="55.2" x14ac:dyDescent="0.25">
      <c r="A306" s="115" t="s">
        <v>73</v>
      </c>
      <c r="B306" s="205" t="s">
        <v>381</v>
      </c>
      <c r="C306" s="142">
        <v>90</v>
      </c>
      <c r="D306" s="142" t="s">
        <v>58</v>
      </c>
      <c r="E306" s="127"/>
      <c r="F306" s="127"/>
      <c r="G306" s="117">
        <f t="shared" si="15"/>
        <v>0</v>
      </c>
    </row>
    <row r="307" spans="1:7" s="13" customFormat="1" ht="15" thickBot="1" x14ac:dyDescent="0.3">
      <c r="A307" s="164"/>
      <c r="B307" s="213" t="s">
        <v>241</v>
      </c>
      <c r="C307" s="213"/>
      <c r="D307" s="213"/>
      <c r="E307" s="165">
        <f>SUMPRODUCT(E150:E306,C150:C306)</f>
        <v>0</v>
      </c>
      <c r="F307" s="165">
        <f>SUMPRODUCT(F150:F306,C150:C306)</f>
        <v>0</v>
      </c>
      <c r="G307" s="166">
        <f>SUM(G150:G306)</f>
        <v>0</v>
      </c>
    </row>
    <row r="308" spans="1:7" ht="15" thickBot="1" x14ac:dyDescent="0.3">
      <c r="A308" s="148"/>
      <c r="B308" s="209" t="s">
        <v>424</v>
      </c>
      <c r="C308" s="209"/>
      <c r="D308" s="210"/>
      <c r="E308" s="74">
        <f>SUM(E124,E148,E307)</f>
        <v>0</v>
      </c>
      <c r="F308" s="74">
        <f>SUM(F124,F148,F307)</f>
        <v>0</v>
      </c>
      <c r="G308" s="177">
        <f>SUM(G124,G148,G307)</f>
        <v>0</v>
      </c>
    </row>
    <row r="309" spans="1:7" ht="15" thickBot="1" x14ac:dyDescent="0.3">
      <c r="A309" s="151"/>
      <c r="B309" s="211" t="s">
        <v>243</v>
      </c>
      <c r="C309" s="211"/>
      <c r="D309" s="212"/>
      <c r="E309" s="152" t="s">
        <v>61</v>
      </c>
      <c r="F309" s="152">
        <f>3*(G308*0.01)</f>
        <v>0</v>
      </c>
      <c r="G309" s="153">
        <f>F309</f>
        <v>0</v>
      </c>
    </row>
    <row r="310" spans="1:7" ht="15" thickBot="1" x14ac:dyDescent="0.3">
      <c r="A310" s="150"/>
      <c r="B310" s="209" t="s">
        <v>22</v>
      </c>
      <c r="C310" s="209"/>
      <c r="D310" s="210"/>
      <c r="E310" s="74">
        <f>E308</f>
        <v>0</v>
      </c>
      <c r="F310" s="74">
        <f>SUM(F308,F309)</f>
        <v>0</v>
      </c>
      <c r="G310" s="149">
        <f>SUM(G308,G309)</f>
        <v>0</v>
      </c>
    </row>
    <row r="311" spans="1:7" ht="15" thickBot="1" x14ac:dyDescent="0.3">
      <c r="A311" s="150"/>
      <c r="B311" s="209" t="s">
        <v>54</v>
      </c>
      <c r="C311" s="209"/>
      <c r="D311" s="210"/>
      <c r="E311" s="74">
        <f>TRUNC(E310*(1+$G$3),2)</f>
        <v>0</v>
      </c>
      <c r="F311" s="74">
        <f>TRUNC(F310*(1+$G$3),2)</f>
        <v>0</v>
      </c>
      <c r="G311" s="149">
        <f>SUM(E311,F311)</f>
        <v>0</v>
      </c>
    </row>
  </sheetData>
  <sheetProtection algorithmName="SHA-512" hashValue="KiHH8ApAqhLT8mG3FhlNeOfdNoWBGOG76ix2ChflyFffqsmARjZ56wl7YI/Hi2wlIHMCmdVfiRJK35HXvggNYA==" saltValue="BgkRr8c7+IQUZbyeYhHaRA==" spinCount="100000" sheet="1" objects="1" scenarios="1"/>
  <protectedRanges>
    <protectedRange sqref="F130:F131" name="Intervalo1_1"/>
  </protectedRanges>
  <mergeCells count="22">
    <mergeCell ref="E3:F3"/>
    <mergeCell ref="E4:F4"/>
    <mergeCell ref="A1:G2"/>
    <mergeCell ref="B12:B13"/>
    <mergeCell ref="D12:D13"/>
    <mergeCell ref="A7:G7"/>
    <mergeCell ref="A12:A13"/>
    <mergeCell ref="E12:F12"/>
    <mergeCell ref="A6:G6"/>
    <mergeCell ref="A10:G10"/>
    <mergeCell ref="E5:F5"/>
    <mergeCell ref="D8:E8"/>
    <mergeCell ref="D9:G9"/>
    <mergeCell ref="G12:G13"/>
    <mergeCell ref="C12:C13"/>
    <mergeCell ref="B124:D124"/>
    <mergeCell ref="B148:D148"/>
    <mergeCell ref="B311:D311"/>
    <mergeCell ref="B308:D308"/>
    <mergeCell ref="B309:D309"/>
    <mergeCell ref="B307:D307"/>
    <mergeCell ref="B310:D310"/>
  </mergeCells>
  <phoneticPr fontId="31" type="noConversion"/>
  <conditionalFormatting sqref="F14:G14 B14 B115 F115 B149 B309:B311 F42 B61 B44 F44 B83:B84 B80:B81 B76:B78 B63:B66 F64:F66 B71:B74 B88:B93 B47:B51 F49:F51 B41:B42 F53:F56 B53:B58">
    <cfRule type="containsText" dxfId="237" priority="3138" stopIfTrue="1" operator="containsText" text="x,xx">
      <formula>NOT(ISERROR(SEARCH("x,xx",B14)))</formula>
    </cfRule>
  </conditionalFormatting>
  <conditionalFormatting sqref="B11">
    <cfRule type="containsText" dxfId="236" priority="3117" stopIfTrue="1" operator="containsText" text="x,xx">
      <formula>NOT(ISERROR(SEARCH("x,xx",B11)))</formula>
    </cfRule>
  </conditionalFormatting>
  <conditionalFormatting sqref="F11:G11">
    <cfRule type="containsText" dxfId="235" priority="3116" stopIfTrue="1" operator="containsText" text="x,xx">
      <formula>NOT(ISERROR(SEARCH("x,xx",F11)))</formula>
    </cfRule>
  </conditionalFormatting>
  <conditionalFormatting sqref="F15 B15">
    <cfRule type="containsText" dxfId="234" priority="2819" stopIfTrue="1" operator="containsText" text="x,xx">
      <formula>NOT(ISERROR(SEARCH("x,xx",B15)))</formula>
    </cfRule>
  </conditionalFormatting>
  <conditionalFormatting sqref="B113">
    <cfRule type="containsText" dxfId="233" priority="2588" stopIfTrue="1" operator="containsText" text="x,xx">
      <formula>NOT(ISERROR(SEARCH("x,xx",B113)))</formula>
    </cfRule>
  </conditionalFormatting>
  <conditionalFormatting sqref="F113">
    <cfRule type="containsText" dxfId="232" priority="2587" stopIfTrue="1" operator="containsText" text="x,xx">
      <formula>NOT(ISERROR(SEARCH("x,xx",F113)))</formula>
    </cfRule>
  </conditionalFormatting>
  <conditionalFormatting sqref="B114">
    <cfRule type="containsText" dxfId="231" priority="2570" stopIfTrue="1" operator="containsText" text="x,xx">
      <formula>NOT(ISERROR(SEARCH("x,xx",B114)))</formula>
    </cfRule>
  </conditionalFormatting>
  <conditionalFormatting sqref="F114">
    <cfRule type="containsText" dxfId="230" priority="2569" stopIfTrue="1" operator="containsText" text="x,xx">
      <formula>NOT(ISERROR(SEARCH("x,xx",F114)))</formula>
    </cfRule>
  </conditionalFormatting>
  <conditionalFormatting sqref="F34">
    <cfRule type="containsText" dxfId="229" priority="2476" stopIfTrue="1" operator="containsText" text="x,xx">
      <formula>NOT(ISERROR(SEARCH("x,xx",F34)))</formula>
    </cfRule>
  </conditionalFormatting>
  <conditionalFormatting sqref="F16 B16">
    <cfRule type="containsText" dxfId="228" priority="2473" stopIfTrue="1" operator="containsText" text="x,xx">
      <formula>NOT(ISERROR(SEARCH("x,xx",B16)))</formula>
    </cfRule>
  </conditionalFormatting>
  <conditionalFormatting sqref="F36">
    <cfRule type="containsText" dxfId="227" priority="2469" stopIfTrue="1" operator="containsText" text="x,xx">
      <formula>NOT(ISERROR(SEARCH("x,xx",F36)))</formula>
    </cfRule>
  </conditionalFormatting>
  <conditionalFormatting sqref="B34">
    <cfRule type="containsText" dxfId="226" priority="2468" stopIfTrue="1" operator="containsText" text="x,xx">
      <formula>NOT(ISERROR(SEARCH("x,xx",B34)))</formula>
    </cfRule>
  </conditionalFormatting>
  <conditionalFormatting sqref="B21">
    <cfRule type="containsText" dxfId="225" priority="2458" stopIfTrue="1" operator="containsText" text="x,xx">
      <formula>NOT(ISERROR(SEARCH("x,xx",B21)))</formula>
    </cfRule>
  </conditionalFormatting>
  <conditionalFormatting sqref="B24">
    <cfRule type="containsText" dxfId="224" priority="2456" stopIfTrue="1" operator="containsText" text="x,xx">
      <formula>NOT(ISERROR(SEARCH("x,xx",B24)))</formula>
    </cfRule>
  </conditionalFormatting>
  <conditionalFormatting sqref="B32">
    <cfRule type="containsText" dxfId="223" priority="2450" stopIfTrue="1" operator="containsText" text="x,xx">
      <formula>NOT(ISERROR(SEARCH("x,xx",B32)))</formula>
    </cfRule>
  </conditionalFormatting>
  <conditionalFormatting sqref="F32">
    <cfRule type="containsText" dxfId="222" priority="2451" stopIfTrue="1" operator="containsText" text="x,xx">
      <formula>NOT(ISERROR(SEARCH("x,xx",F32)))</formula>
    </cfRule>
  </conditionalFormatting>
  <conditionalFormatting sqref="F33">
    <cfRule type="containsText" dxfId="221" priority="2443" stopIfTrue="1" operator="containsText" text="x,xx">
      <formula>NOT(ISERROR(SEARCH("x,xx",F33)))</formula>
    </cfRule>
  </conditionalFormatting>
  <conditionalFormatting sqref="B33">
    <cfRule type="containsText" dxfId="220" priority="2442" stopIfTrue="1" operator="containsText" text="x,xx">
      <formula>NOT(ISERROR(SEARCH("x,xx",B33)))</formula>
    </cfRule>
  </conditionalFormatting>
  <conditionalFormatting sqref="B26">
    <cfRule type="containsText" dxfId="219" priority="2419" stopIfTrue="1" operator="containsText" text="x,xx">
      <formula>NOT(ISERROR(SEARCH("x,xx",B26)))</formula>
    </cfRule>
  </conditionalFormatting>
  <conditionalFormatting sqref="B28 F28">
    <cfRule type="containsText" dxfId="218" priority="2402" stopIfTrue="1" operator="containsText" text="x,xx">
      <formula>NOT(ISERROR(SEARCH("x,xx",B28)))</formula>
    </cfRule>
  </conditionalFormatting>
  <conditionalFormatting sqref="B103 F103 F70">
    <cfRule type="containsText" dxfId="217" priority="2371" stopIfTrue="1" operator="containsText" text="x,xx">
      <formula>NOT(ISERROR(SEARCH("x,xx",B70)))</formula>
    </cfRule>
  </conditionalFormatting>
  <conditionalFormatting sqref="B106">
    <cfRule type="containsText" dxfId="216" priority="2373" stopIfTrue="1" operator="containsText" text="x,xx">
      <formula>NOT(ISERROR(SEARCH("x,xx",B106)))</formula>
    </cfRule>
  </conditionalFormatting>
  <conditionalFormatting sqref="B107">
    <cfRule type="containsText" dxfId="215" priority="2364" stopIfTrue="1" operator="containsText" text="x,xx">
      <formula>NOT(ISERROR(SEARCH("x,xx",B107)))</formula>
    </cfRule>
  </conditionalFormatting>
  <conditionalFormatting sqref="B102 F102">
    <cfRule type="containsText" dxfId="214" priority="2332" stopIfTrue="1" operator="containsText" text="x,xx">
      <formula>NOT(ISERROR(SEARCH("x,xx",B102)))</formula>
    </cfRule>
  </conditionalFormatting>
  <conditionalFormatting sqref="F105">
    <cfRule type="containsText" dxfId="213" priority="2321" stopIfTrue="1" operator="containsText" text="x,xx">
      <formula>NOT(ISERROR(SEARCH("x,xx",F105)))</formula>
    </cfRule>
  </conditionalFormatting>
  <conditionalFormatting sqref="B105">
    <cfRule type="containsText" dxfId="212" priority="2320" stopIfTrue="1" operator="containsText" text="x,xx">
      <formula>NOT(ISERROR(SEARCH("x,xx",B105)))</formula>
    </cfRule>
  </conditionalFormatting>
  <conditionalFormatting sqref="B121 F121">
    <cfRule type="containsText" dxfId="211" priority="2280" stopIfTrue="1" operator="containsText" text="x,xx">
      <formula>NOT(ISERROR(SEARCH("x,xx",B121)))</formula>
    </cfRule>
  </conditionalFormatting>
  <conditionalFormatting sqref="B122 F122">
    <cfRule type="containsText" dxfId="210" priority="2262" stopIfTrue="1" operator="containsText" text="x,xx">
      <formula>NOT(ISERROR(SEARCH("x,xx",B122)))</formula>
    </cfRule>
  </conditionalFormatting>
  <conditionalFormatting sqref="B118">
    <cfRule type="containsText" dxfId="209" priority="2258" stopIfTrue="1" operator="containsText" text="x,xx">
      <formula>NOT(ISERROR(SEARCH("x,xx",B118)))</formula>
    </cfRule>
  </conditionalFormatting>
  <conditionalFormatting sqref="B123 F123">
    <cfRule type="containsText" dxfId="208" priority="2243" stopIfTrue="1" operator="containsText" text="x,xx">
      <formula>NOT(ISERROR(SEARCH("x,xx",B123)))</formula>
    </cfRule>
  </conditionalFormatting>
  <conditionalFormatting sqref="B120 F120">
    <cfRule type="containsText" dxfId="207" priority="2204" stopIfTrue="1" operator="containsText" text="x,xx">
      <formula>NOT(ISERROR(SEARCH("x,xx",B120)))</formula>
    </cfRule>
  </conditionalFormatting>
  <conditionalFormatting sqref="B119">
    <cfRule type="containsText" dxfId="206" priority="2221" stopIfTrue="1" operator="containsText" text="x,xx">
      <formula>NOT(ISERROR(SEARCH("x,xx",B119)))</formula>
    </cfRule>
  </conditionalFormatting>
  <conditionalFormatting sqref="B117">
    <cfRule type="containsText" dxfId="205" priority="2213" stopIfTrue="1" operator="containsText" text="x,xx">
      <formula>NOT(ISERROR(SEARCH("x,xx",B117)))</formula>
    </cfRule>
  </conditionalFormatting>
  <conditionalFormatting sqref="B124">
    <cfRule type="containsText" dxfId="204" priority="2067" stopIfTrue="1" operator="containsText" text="x,xx">
      <formula>NOT(ISERROR(SEARCH("x,xx",B124)))</formula>
    </cfRule>
  </conditionalFormatting>
  <conditionalFormatting sqref="B36">
    <cfRule type="containsText" dxfId="203" priority="2068" stopIfTrue="1" operator="containsText" text="x,xx">
      <formula>NOT(ISERROR(SEARCH("x,xx",B36)))</formula>
    </cfRule>
  </conditionalFormatting>
  <conditionalFormatting sqref="B23">
    <cfRule type="containsText" dxfId="202" priority="1509" stopIfTrue="1" operator="containsText" text="x,xx">
      <formula>NOT(ISERROR(SEARCH("x,xx",B23)))</formula>
    </cfRule>
  </conditionalFormatting>
  <conditionalFormatting sqref="B308">
    <cfRule type="containsText" dxfId="201" priority="776" stopIfTrue="1" operator="containsText" text="x,xx">
      <formula>NOT(ISERROR(SEARCH("x,xx",B308)))</formula>
    </cfRule>
  </conditionalFormatting>
  <conditionalFormatting sqref="B177">
    <cfRule type="containsText" dxfId="200" priority="750" stopIfTrue="1" operator="containsText" text="x,xx">
      <formula>NOT(ISERROR(SEARCH("x,xx",B177)))</formula>
    </cfRule>
  </conditionalFormatting>
  <conditionalFormatting sqref="B303">
    <cfRule type="containsText" dxfId="199" priority="749" stopIfTrue="1" operator="containsText" text="x,xx">
      <formula>NOT(ISERROR(SEARCH("x,xx",B303)))</formula>
    </cfRule>
  </conditionalFormatting>
  <conditionalFormatting sqref="B307 B169 B164 B219:B222 B228:B229 B247 B192 B195:B196 B200:B201 B298 B284">
    <cfRule type="containsText" dxfId="198" priority="758" stopIfTrue="1" operator="containsText" text="x,xx">
      <formula>NOT(ISERROR(SEARCH("x,xx",B164)))</formula>
    </cfRule>
  </conditionalFormatting>
  <conditionalFormatting sqref="B269:B270">
    <cfRule type="containsText" dxfId="197" priority="748" stopIfTrue="1" operator="containsText" text="x,xx">
      <formula>NOT(ISERROR(SEARCH("x,xx",B269)))</formula>
    </cfRule>
  </conditionalFormatting>
  <conditionalFormatting sqref="B299">
    <cfRule type="containsText" dxfId="196" priority="747" stopIfTrue="1" operator="containsText" text="x,xx">
      <formula>NOT(ISERROR(SEARCH("x,xx",B299)))</formula>
    </cfRule>
  </conditionalFormatting>
  <conditionalFormatting sqref="B267 B280">
    <cfRule type="containsText" dxfId="195" priority="746" stopIfTrue="1" operator="containsText" text="x,xx">
      <formula>NOT(ISERROR(SEARCH("x,xx",B267)))</formula>
    </cfRule>
  </conditionalFormatting>
  <conditionalFormatting sqref="B167">
    <cfRule type="containsText" dxfId="194" priority="745" stopIfTrue="1" operator="containsText" text="x,xx">
      <formula>NOT(ISERROR(SEARCH("x,xx",B167)))</formula>
    </cfRule>
  </conditionalFormatting>
  <conditionalFormatting sqref="B166 B168">
    <cfRule type="containsText" dxfId="193" priority="744" stopIfTrue="1" operator="containsText" text="x,xx">
      <formula>NOT(ISERROR(SEARCH("x,xx",B166)))</formula>
    </cfRule>
  </conditionalFormatting>
  <conditionalFormatting sqref="B163 B165">
    <cfRule type="containsText" dxfId="192" priority="743" stopIfTrue="1" operator="containsText" text="x,xx">
      <formula>NOT(ISERROR(SEARCH("x,xx",B163)))</formula>
    </cfRule>
  </conditionalFormatting>
  <conditionalFormatting sqref="B161:B162">
    <cfRule type="containsText" dxfId="191" priority="742" stopIfTrue="1" operator="containsText" text="x,xx">
      <formula>NOT(ISERROR(SEARCH("x,xx",B161)))</formula>
    </cfRule>
  </conditionalFormatting>
  <conditionalFormatting sqref="B160">
    <cfRule type="containsText" dxfId="190" priority="741" stopIfTrue="1" operator="containsText" text="x,xx">
      <formula>NOT(ISERROR(SEARCH("x,xx",B160)))</formula>
    </cfRule>
  </conditionalFormatting>
  <conditionalFormatting sqref="B157:B158">
    <cfRule type="containsText" dxfId="189" priority="740" stopIfTrue="1" operator="containsText" text="x,xx">
      <formula>NOT(ISERROR(SEARCH("x,xx",B157)))</formula>
    </cfRule>
  </conditionalFormatting>
  <conditionalFormatting sqref="B155:B156">
    <cfRule type="containsText" dxfId="188" priority="739" stopIfTrue="1" operator="containsText" text="x,xx">
      <formula>NOT(ISERROR(SEARCH("x,xx",B155)))</formula>
    </cfRule>
  </conditionalFormatting>
  <conditionalFormatting sqref="B153:B154">
    <cfRule type="containsText" dxfId="187" priority="738" stopIfTrue="1" operator="containsText" text="x,xx">
      <formula>NOT(ISERROR(SEARCH("x,xx",B153)))</formula>
    </cfRule>
  </conditionalFormatting>
  <conditionalFormatting sqref="B151:B152">
    <cfRule type="containsText" dxfId="186" priority="737" stopIfTrue="1" operator="containsText" text="x,xx">
      <formula>NOT(ISERROR(SEARCH("x,xx",B151)))</formula>
    </cfRule>
  </conditionalFormatting>
  <conditionalFormatting sqref="B150">
    <cfRule type="containsText" dxfId="185" priority="735" stopIfTrue="1" operator="containsText" text="x,xx">
      <formula>NOT(ISERROR(SEARCH("x,xx",B150)))</formula>
    </cfRule>
  </conditionalFormatting>
  <conditionalFormatting sqref="F150">
    <cfRule type="containsText" dxfId="184" priority="736" stopIfTrue="1" operator="containsText" text="x,xx">
      <formula>NOT(ISERROR(SEARCH("x,xx",F150)))</formula>
    </cfRule>
  </conditionalFormatting>
  <conditionalFormatting sqref="F302">
    <cfRule type="containsText" dxfId="183" priority="734" stopIfTrue="1" operator="containsText" text="x,xx">
      <formula>NOT(ISERROR(SEARCH("x,xx",F302)))</formula>
    </cfRule>
  </conditionalFormatting>
  <conditionalFormatting sqref="B302">
    <cfRule type="containsText" dxfId="182" priority="733" stopIfTrue="1" operator="containsText" text="x,xx">
      <formula>NOT(ISERROR(SEARCH("x,xx",B302)))</formula>
    </cfRule>
  </conditionalFormatting>
  <conditionalFormatting sqref="B181">
    <cfRule type="containsText" dxfId="181" priority="717" stopIfTrue="1" operator="containsText" text="x,xx">
      <formula>NOT(ISERROR(SEARCH("x,xx",B181)))</formula>
    </cfRule>
  </conditionalFormatting>
  <conditionalFormatting sqref="B179">
    <cfRule type="containsText" dxfId="180" priority="719" stopIfTrue="1" operator="containsText" text="x,xx">
      <formula>NOT(ISERROR(SEARCH("x,xx",B179)))</formula>
    </cfRule>
  </conditionalFormatting>
  <conditionalFormatting sqref="B180">
    <cfRule type="containsText" dxfId="179" priority="718" stopIfTrue="1" operator="containsText" text="x,xx">
      <formula>NOT(ISERROR(SEARCH("x,xx",B180)))</formula>
    </cfRule>
  </conditionalFormatting>
  <conditionalFormatting sqref="B183">
    <cfRule type="containsText" dxfId="178" priority="716" stopIfTrue="1" operator="containsText" text="x,xx">
      <formula>NOT(ISERROR(SEARCH("x,xx",B183)))</formula>
    </cfRule>
  </conditionalFormatting>
  <conditionalFormatting sqref="B184">
    <cfRule type="containsText" dxfId="177" priority="713" stopIfTrue="1" operator="containsText" text="x,xx">
      <formula>NOT(ISERROR(SEARCH("x,xx",B184)))</formula>
    </cfRule>
  </conditionalFormatting>
  <conditionalFormatting sqref="B159">
    <cfRule type="containsText" dxfId="176" priority="715" stopIfTrue="1" operator="containsText" text="x,xx">
      <formula>NOT(ISERROR(SEARCH("x,xx",B159)))</formula>
    </cfRule>
  </conditionalFormatting>
  <conditionalFormatting sqref="F184">
    <cfRule type="containsText" dxfId="175" priority="714" stopIfTrue="1" operator="containsText" text="x,xx">
      <formula>NOT(ISERROR(SEARCH("x,xx",F184)))</formula>
    </cfRule>
  </conditionalFormatting>
  <conditionalFormatting sqref="B209:B210">
    <cfRule type="containsText" dxfId="174" priority="708" stopIfTrue="1" operator="containsText" text="x,xx">
      <formula>NOT(ISERROR(SEARCH("x,xx",B209)))</formula>
    </cfRule>
  </conditionalFormatting>
  <conditionalFormatting sqref="B211">
    <cfRule type="containsText" dxfId="173" priority="711" stopIfTrue="1" operator="containsText" text="x,xx">
      <formula>NOT(ISERROR(SEARCH("x,xx",B211)))</formula>
    </cfRule>
  </conditionalFormatting>
  <conditionalFormatting sqref="F211">
    <cfRule type="containsText" dxfId="172" priority="712" stopIfTrue="1" operator="containsText" text="x,xx">
      <formula>NOT(ISERROR(SEARCH("x,xx",F211)))</formula>
    </cfRule>
  </conditionalFormatting>
  <conditionalFormatting sqref="B206">
    <cfRule type="containsText" dxfId="171" priority="710" stopIfTrue="1" operator="containsText" text="x,xx">
      <formula>NOT(ISERROR(SEARCH("x,xx",B206)))</formula>
    </cfRule>
  </conditionalFormatting>
  <conditionalFormatting sqref="B205">
    <cfRule type="containsText" dxfId="170" priority="709" stopIfTrue="1" operator="containsText" text="x,xx">
      <formula>NOT(ISERROR(SEARCH("x,xx",B205)))</formula>
    </cfRule>
  </conditionalFormatting>
  <conditionalFormatting sqref="B208">
    <cfRule type="containsText" dxfId="169" priority="707" stopIfTrue="1" operator="containsText" text="x,xx">
      <formula>NOT(ISERROR(SEARCH("x,xx",B208)))</formula>
    </cfRule>
  </conditionalFormatting>
  <conditionalFormatting sqref="B204">
    <cfRule type="containsText" dxfId="168" priority="706" stopIfTrue="1" operator="containsText" text="x,xx">
      <formula>NOT(ISERROR(SEARCH("x,xx",B204)))</formula>
    </cfRule>
  </conditionalFormatting>
  <conditionalFormatting sqref="B202:B203">
    <cfRule type="containsText" dxfId="167" priority="705" stopIfTrue="1" operator="containsText" text="x,xx">
      <formula>NOT(ISERROR(SEARCH("x,xx",B202)))</formula>
    </cfRule>
  </conditionalFormatting>
  <conditionalFormatting sqref="B199">
    <cfRule type="containsText" dxfId="166" priority="704" stopIfTrue="1" operator="containsText" text="x,xx">
      <formula>NOT(ISERROR(SEARCH("x,xx",B199)))</formula>
    </cfRule>
  </conditionalFormatting>
  <conditionalFormatting sqref="B198">
    <cfRule type="containsText" dxfId="165" priority="703" stopIfTrue="1" operator="containsText" text="x,xx">
      <formula>NOT(ISERROR(SEARCH("x,xx",B198)))</formula>
    </cfRule>
  </conditionalFormatting>
  <conditionalFormatting sqref="B232 B216">
    <cfRule type="containsText" dxfId="164" priority="702" stopIfTrue="1" operator="containsText" text="x,xx">
      <formula>NOT(ISERROR(SEARCH("x,xx",B216)))</formula>
    </cfRule>
  </conditionalFormatting>
  <conditionalFormatting sqref="B231">
    <cfRule type="containsText" dxfId="163" priority="701" stopIfTrue="1" operator="containsText" text="x,xx">
      <formula>NOT(ISERROR(SEARCH("x,xx",B231)))</formula>
    </cfRule>
  </conditionalFormatting>
  <conditionalFormatting sqref="B230 B215">
    <cfRule type="containsText" dxfId="162" priority="700" stopIfTrue="1" operator="containsText" text="x,xx">
      <formula>NOT(ISERROR(SEARCH("x,xx",B215)))</formula>
    </cfRule>
  </conditionalFormatting>
  <conditionalFormatting sqref="B223:B224">
    <cfRule type="containsText" dxfId="161" priority="698" stopIfTrue="1" operator="containsText" text="x,xx">
      <formula>NOT(ISERROR(SEARCH("x,xx",B223)))</formula>
    </cfRule>
  </conditionalFormatting>
  <conditionalFormatting sqref="B227">
    <cfRule type="containsText" dxfId="160" priority="699" stopIfTrue="1" operator="containsText" text="x,xx">
      <formula>NOT(ISERROR(SEARCH("x,xx",B227)))</formula>
    </cfRule>
  </conditionalFormatting>
  <conditionalFormatting sqref="B214 B217">
    <cfRule type="containsText" dxfId="159" priority="697" stopIfTrue="1" operator="containsText" text="x,xx">
      <formula>NOT(ISERROR(SEARCH("x,xx",B214)))</formula>
    </cfRule>
  </conditionalFormatting>
  <conditionalFormatting sqref="B234">
    <cfRule type="containsText" dxfId="158" priority="695" stopIfTrue="1" operator="containsText" text="x,xx">
      <formula>NOT(ISERROR(SEARCH("x,xx",B234)))</formula>
    </cfRule>
  </conditionalFormatting>
  <conditionalFormatting sqref="F234">
    <cfRule type="containsText" dxfId="157" priority="696" stopIfTrue="1" operator="containsText" text="x,xx">
      <formula>NOT(ISERROR(SEARCH("x,xx",F234)))</formula>
    </cfRule>
  </conditionalFormatting>
  <conditionalFormatting sqref="B249">
    <cfRule type="containsText" dxfId="156" priority="694" stopIfTrue="1" operator="containsText" text="x,xx">
      <formula>NOT(ISERROR(SEARCH("x,xx",B249)))</formula>
    </cfRule>
  </conditionalFormatting>
  <conditionalFormatting sqref="B252">
    <cfRule type="containsText" dxfId="155" priority="693" stopIfTrue="1" operator="containsText" text="x,xx">
      <formula>NOT(ISERROR(SEARCH("x,xx",B252)))</formula>
    </cfRule>
  </conditionalFormatting>
  <conditionalFormatting sqref="B251 B253">
    <cfRule type="containsText" dxfId="154" priority="692" stopIfTrue="1" operator="containsText" text="x,xx">
      <formula>NOT(ISERROR(SEARCH("x,xx",B251)))</formula>
    </cfRule>
  </conditionalFormatting>
  <conditionalFormatting sqref="B248 B250">
    <cfRule type="containsText" dxfId="153" priority="691" stopIfTrue="1" operator="containsText" text="x,xx">
      <formula>NOT(ISERROR(SEARCH("x,xx",B248)))</formula>
    </cfRule>
  </conditionalFormatting>
  <conditionalFormatting sqref="B245">
    <cfRule type="containsText" dxfId="152" priority="687" stopIfTrue="1" operator="containsText" text="x,xx">
      <formula>NOT(ISERROR(SEARCH("x,xx",B245)))</formula>
    </cfRule>
  </conditionalFormatting>
  <conditionalFormatting sqref="B242:B243">
    <cfRule type="containsText" dxfId="151" priority="689" stopIfTrue="1" operator="containsText" text="x,xx">
      <formula>NOT(ISERROR(SEARCH("x,xx",B242)))</formula>
    </cfRule>
  </conditionalFormatting>
  <conditionalFormatting sqref="B244 B246">
    <cfRule type="containsText" dxfId="150" priority="690" stopIfTrue="1" operator="containsText" text="x,xx">
      <formula>NOT(ISERROR(SEARCH("x,xx",B244)))</formula>
    </cfRule>
  </conditionalFormatting>
  <conditionalFormatting sqref="B212">
    <cfRule type="containsText" dxfId="149" priority="686" stopIfTrue="1" operator="containsText" text="x,xx">
      <formula>NOT(ISERROR(SEARCH("x,xx",B212)))</formula>
    </cfRule>
  </conditionalFormatting>
  <conditionalFormatting sqref="B241">
    <cfRule type="containsText" dxfId="148" priority="688" stopIfTrue="1" operator="containsText" text="x,xx">
      <formula>NOT(ISERROR(SEARCH("x,xx",B241)))</formula>
    </cfRule>
  </conditionalFormatting>
  <conditionalFormatting sqref="B218">
    <cfRule type="containsText" dxfId="147" priority="685" stopIfTrue="1" operator="containsText" text="x,xx">
      <formula>NOT(ISERROR(SEARCH("x,xx",B218)))</formula>
    </cfRule>
  </conditionalFormatting>
  <conditionalFormatting sqref="B213">
    <cfRule type="containsText" dxfId="146" priority="684" stopIfTrue="1" operator="containsText" text="x,xx">
      <formula>NOT(ISERROR(SEARCH("x,xx",B213)))</formula>
    </cfRule>
  </conditionalFormatting>
  <conditionalFormatting sqref="B239">
    <cfRule type="containsText" dxfId="145" priority="682" stopIfTrue="1" operator="containsText" text="x,xx">
      <formula>NOT(ISERROR(SEARCH("x,xx",B239)))</formula>
    </cfRule>
  </conditionalFormatting>
  <conditionalFormatting sqref="B237">
    <cfRule type="containsText" dxfId="144" priority="680" stopIfTrue="1" operator="containsText" text="x,xx">
      <formula>NOT(ISERROR(SEARCH("x,xx",B237)))</formula>
    </cfRule>
  </conditionalFormatting>
  <conditionalFormatting sqref="B235">
    <cfRule type="containsText" dxfId="143" priority="679" stopIfTrue="1" operator="containsText" text="x,xx">
      <formula>NOT(ISERROR(SEARCH("x,xx",B235)))</formula>
    </cfRule>
  </conditionalFormatting>
  <conditionalFormatting sqref="B238">
    <cfRule type="containsText" dxfId="142" priority="683" stopIfTrue="1" operator="containsText" text="x,xx">
      <formula>NOT(ISERROR(SEARCH("x,xx",B238)))</formula>
    </cfRule>
  </conditionalFormatting>
  <conditionalFormatting sqref="B236">
    <cfRule type="containsText" dxfId="141" priority="681" stopIfTrue="1" operator="containsText" text="x,xx">
      <formula>NOT(ISERROR(SEARCH("x,xx",B236)))</formula>
    </cfRule>
  </conditionalFormatting>
  <conditionalFormatting sqref="B185">
    <cfRule type="containsText" dxfId="140" priority="676" stopIfTrue="1" operator="containsText" text="x,xx">
      <formula>NOT(ISERROR(SEARCH("x,xx",B185)))</formula>
    </cfRule>
  </conditionalFormatting>
  <conditionalFormatting sqref="B188">
    <cfRule type="containsText" dxfId="139" priority="678" stopIfTrue="1" operator="containsText" text="x,xx">
      <formula>NOT(ISERROR(SEARCH("x,xx",B188)))</formula>
    </cfRule>
  </conditionalFormatting>
  <conditionalFormatting sqref="B187">
    <cfRule type="containsText" dxfId="138" priority="677" stopIfTrue="1" operator="containsText" text="x,xx">
      <formula>NOT(ISERROR(SEARCH("x,xx",B187)))</formula>
    </cfRule>
  </conditionalFormatting>
  <conditionalFormatting sqref="B190">
    <cfRule type="containsText" dxfId="137" priority="673" stopIfTrue="1" operator="containsText" text="x,xx">
      <formula>NOT(ISERROR(SEARCH("x,xx",B190)))</formula>
    </cfRule>
  </conditionalFormatting>
  <conditionalFormatting sqref="B186">
    <cfRule type="containsText" dxfId="136" priority="675" stopIfTrue="1" operator="containsText" text="x,xx">
      <formula>NOT(ISERROR(SEARCH("x,xx",B186)))</formula>
    </cfRule>
  </conditionalFormatting>
  <conditionalFormatting sqref="B191">
    <cfRule type="containsText" dxfId="135" priority="674" stopIfTrue="1" operator="containsText" text="x,xx">
      <formula>NOT(ISERROR(SEARCH("x,xx",B191)))</formula>
    </cfRule>
  </conditionalFormatting>
  <conditionalFormatting sqref="B189 B193">
    <cfRule type="containsText" dxfId="134" priority="672" stopIfTrue="1" operator="containsText" text="x,xx">
      <formula>NOT(ISERROR(SEARCH("x,xx",B189)))</formula>
    </cfRule>
  </conditionalFormatting>
  <conditionalFormatting sqref="B194">
    <cfRule type="containsText" dxfId="133" priority="671" stopIfTrue="1" operator="containsText" text="x,xx">
      <formula>NOT(ISERROR(SEARCH("x,xx",B194)))</formula>
    </cfRule>
  </conditionalFormatting>
  <conditionalFormatting sqref="B300">
    <cfRule type="containsText" dxfId="132" priority="670" stopIfTrue="1" operator="containsText" text="x,xx">
      <formula>NOT(ISERROR(SEARCH("x,xx",B300)))</formula>
    </cfRule>
  </conditionalFormatting>
  <conditionalFormatting sqref="B301">
    <cfRule type="containsText" dxfId="131" priority="669" stopIfTrue="1" operator="containsText" text="x,xx">
      <formula>NOT(ISERROR(SEARCH("x,xx",B301)))</formula>
    </cfRule>
  </conditionalFormatting>
  <conditionalFormatting sqref="B290:B291">
    <cfRule type="containsText" dxfId="130" priority="668" stopIfTrue="1" operator="containsText" text="x,xx">
      <formula>NOT(ISERROR(SEARCH("x,xx",B290)))</formula>
    </cfRule>
  </conditionalFormatting>
  <conditionalFormatting sqref="B287:B288">
    <cfRule type="containsText" dxfId="129" priority="667" stopIfTrue="1" operator="containsText" text="x,xx">
      <formula>NOT(ISERROR(SEARCH("x,xx",B287)))</formula>
    </cfRule>
  </conditionalFormatting>
  <conditionalFormatting sqref="B285">
    <cfRule type="containsText" dxfId="128" priority="666" stopIfTrue="1" operator="containsText" text="x,xx">
      <formula>NOT(ISERROR(SEARCH("x,xx",B285)))</formula>
    </cfRule>
  </conditionalFormatting>
  <conditionalFormatting sqref="B286">
    <cfRule type="containsText" dxfId="127" priority="665" stopIfTrue="1" operator="containsText" text="x,xx">
      <formula>NOT(ISERROR(SEARCH("x,xx",B286)))</formula>
    </cfRule>
  </conditionalFormatting>
  <conditionalFormatting sqref="B171">
    <cfRule type="containsText" dxfId="126" priority="664" stopIfTrue="1" operator="containsText" text="x,xx">
      <formula>NOT(ISERROR(SEARCH("x,xx",B171)))</formula>
    </cfRule>
  </conditionalFormatting>
  <conditionalFormatting sqref="B266">
    <cfRule type="containsText" dxfId="125" priority="663" stopIfTrue="1" operator="containsText" text="x,xx">
      <formula>NOT(ISERROR(SEARCH("x,xx",B266)))</formula>
    </cfRule>
  </conditionalFormatting>
  <conditionalFormatting sqref="B268">
    <cfRule type="containsText" dxfId="124" priority="662" stopIfTrue="1" operator="containsText" text="x,xx">
      <formula>NOT(ISERROR(SEARCH("x,xx",B268)))</formula>
    </cfRule>
  </conditionalFormatting>
  <conditionalFormatting sqref="B172">
    <cfRule type="containsText" dxfId="123" priority="661" stopIfTrue="1" operator="containsText" text="x,xx">
      <formula>NOT(ISERROR(SEARCH("x,xx",B172)))</formula>
    </cfRule>
  </conditionalFormatting>
  <conditionalFormatting sqref="F255">
    <cfRule type="containsText" dxfId="122" priority="660" stopIfTrue="1" operator="containsText" text="x,xx">
      <formula>NOT(ISERROR(SEARCH("x,xx",F255)))</formula>
    </cfRule>
  </conditionalFormatting>
  <conditionalFormatting sqref="B264:B265">
    <cfRule type="containsText" dxfId="121" priority="659" stopIfTrue="1" operator="containsText" text="x,xx">
      <formula>NOT(ISERROR(SEARCH("x,xx",B264)))</formula>
    </cfRule>
  </conditionalFormatting>
  <conditionalFormatting sqref="B263">
    <cfRule type="containsText" dxfId="120" priority="658" stopIfTrue="1" operator="containsText" text="x,xx">
      <formula>NOT(ISERROR(SEARCH("x,xx",B263)))</formula>
    </cfRule>
  </conditionalFormatting>
  <conditionalFormatting sqref="B261">
    <cfRule type="containsText" dxfId="119" priority="657" stopIfTrue="1" operator="containsText" text="x,xx">
      <formula>NOT(ISERROR(SEARCH("x,xx",B261)))</formula>
    </cfRule>
  </conditionalFormatting>
  <conditionalFormatting sqref="B260">
    <cfRule type="containsText" dxfId="118" priority="656" stopIfTrue="1" operator="containsText" text="x,xx">
      <formula>NOT(ISERROR(SEARCH("x,xx",B260)))</formula>
    </cfRule>
  </conditionalFormatting>
  <conditionalFormatting sqref="B256">
    <cfRule type="containsText" dxfId="117" priority="655" stopIfTrue="1" operator="containsText" text="x,xx">
      <formula>NOT(ISERROR(SEARCH("x,xx",B256)))</formula>
    </cfRule>
  </conditionalFormatting>
  <conditionalFormatting sqref="B259">
    <cfRule type="containsText" dxfId="116" priority="654" stopIfTrue="1" operator="containsText" text="x,xx">
      <formula>NOT(ISERROR(SEARCH("x,xx",B259)))</formula>
    </cfRule>
  </conditionalFormatting>
  <conditionalFormatting sqref="B262">
    <cfRule type="containsText" dxfId="115" priority="653" stopIfTrue="1" operator="containsText" text="x,xx">
      <formula>NOT(ISERROR(SEARCH("x,xx",B262)))</formula>
    </cfRule>
  </conditionalFormatting>
  <conditionalFormatting sqref="B289">
    <cfRule type="containsText" dxfId="114" priority="652" stopIfTrue="1" operator="containsText" text="x,xx">
      <formula>NOT(ISERROR(SEARCH("x,xx",B289)))</formula>
    </cfRule>
  </conditionalFormatting>
  <conditionalFormatting sqref="B271:F271">
    <cfRule type="containsText" dxfId="113" priority="651" stopIfTrue="1" operator="containsText" text="x,xx">
      <formula>NOT(ISERROR(SEARCH("x,xx",B271)))</formula>
    </cfRule>
  </conditionalFormatting>
  <conditionalFormatting sqref="B274:F275">
    <cfRule type="containsText" dxfId="112" priority="649" stopIfTrue="1" operator="containsText" text="x,xx">
      <formula>NOT(ISERROR(SEARCH("x,xx",B274)))</formula>
    </cfRule>
  </conditionalFormatting>
  <conditionalFormatting sqref="B279:F279">
    <cfRule type="containsText" dxfId="111" priority="648" stopIfTrue="1" operator="containsText" text="x,xx">
      <formula>NOT(ISERROR(SEARCH("x,xx",B279)))</formula>
    </cfRule>
  </conditionalFormatting>
  <conditionalFormatting sqref="B276:F276">
    <cfRule type="containsText" dxfId="110" priority="647" stopIfTrue="1" operator="containsText" text="x,xx">
      <formula>NOT(ISERROR(SEARCH("x,xx",B276)))</formula>
    </cfRule>
  </conditionalFormatting>
  <conditionalFormatting sqref="B277:F277">
    <cfRule type="containsText" dxfId="109" priority="646" stopIfTrue="1" operator="containsText" text="x,xx">
      <formula>NOT(ISERROR(SEARCH("x,xx",B277)))</formula>
    </cfRule>
  </conditionalFormatting>
  <conditionalFormatting sqref="B281">
    <cfRule type="containsText" dxfId="108" priority="645" stopIfTrue="1" operator="containsText" text="x,xx">
      <formula>NOT(ISERROR(SEARCH("x,xx",B281)))</formula>
    </cfRule>
  </conditionalFormatting>
  <conditionalFormatting sqref="B283">
    <cfRule type="containsText" dxfId="107" priority="644" stopIfTrue="1" operator="containsText" text="x,xx">
      <formula>NOT(ISERROR(SEARCH("x,xx",B283)))</formula>
    </cfRule>
  </conditionalFormatting>
  <conditionalFormatting sqref="B273:F273">
    <cfRule type="containsText" dxfId="106" priority="643" stopIfTrue="1" operator="containsText" text="x,xx">
      <formula>NOT(ISERROR(SEARCH("x,xx",B273)))</formula>
    </cfRule>
  </conditionalFormatting>
  <conditionalFormatting sqref="B272:F272">
    <cfRule type="containsText" dxfId="105" priority="650" stopIfTrue="1" operator="containsText" text="x,xx">
      <formula>NOT(ISERROR(SEARCH("x,xx",B272)))</formula>
    </cfRule>
  </conditionalFormatting>
  <conditionalFormatting sqref="B178">
    <cfRule type="containsText" dxfId="104" priority="642" stopIfTrue="1" operator="containsText" text="x,xx">
      <formula>NOT(ISERROR(SEARCH("x,xx",B178)))</formula>
    </cfRule>
  </conditionalFormatting>
  <conditionalFormatting sqref="B173:B174">
    <cfRule type="containsText" dxfId="103" priority="641" stopIfTrue="1" operator="containsText" text="x,xx">
      <formula>NOT(ISERROR(SEARCH("x,xx",B173)))</formula>
    </cfRule>
  </conditionalFormatting>
  <conditionalFormatting sqref="B175">
    <cfRule type="containsText" dxfId="102" priority="640" stopIfTrue="1" operator="containsText" text="x,xx">
      <formula>NOT(ISERROR(SEARCH("x,xx",B175)))</formula>
    </cfRule>
  </conditionalFormatting>
  <conditionalFormatting sqref="B176">
    <cfRule type="containsText" dxfId="101" priority="639" stopIfTrue="1" operator="containsText" text="x,xx">
      <formula>NOT(ISERROR(SEARCH("x,xx",B176)))</formula>
    </cfRule>
  </conditionalFormatting>
  <conditionalFormatting sqref="B296">
    <cfRule type="containsText" dxfId="100" priority="638" stopIfTrue="1" operator="containsText" text="x,xx">
      <formula>NOT(ISERROR(SEARCH("x,xx",B296)))</formula>
    </cfRule>
  </conditionalFormatting>
  <conditionalFormatting sqref="B295">
    <cfRule type="containsText" dxfId="99" priority="637" stopIfTrue="1" operator="containsText" text="x,xx">
      <formula>NOT(ISERROR(SEARCH("x,xx",B295)))</formula>
    </cfRule>
  </conditionalFormatting>
  <conditionalFormatting sqref="B294">
    <cfRule type="containsText" dxfId="98" priority="636" stopIfTrue="1" operator="containsText" text="x,xx">
      <formula>NOT(ISERROR(SEARCH("x,xx",B294)))</formula>
    </cfRule>
  </conditionalFormatting>
  <conditionalFormatting sqref="B293">
    <cfRule type="containsText" dxfId="97" priority="635" stopIfTrue="1" operator="containsText" text="x,xx">
      <formula>NOT(ISERROR(SEARCH("x,xx",B293)))</formula>
    </cfRule>
  </conditionalFormatting>
  <conditionalFormatting sqref="B292">
    <cfRule type="containsText" dxfId="96" priority="634" stopIfTrue="1" operator="containsText" text="x,xx">
      <formula>NOT(ISERROR(SEARCH("x,xx",B292)))</formula>
    </cfRule>
  </conditionalFormatting>
  <conditionalFormatting sqref="B282">
    <cfRule type="containsText" dxfId="95" priority="633" stopIfTrue="1" operator="containsText" text="x,xx">
      <formula>NOT(ISERROR(SEARCH("x,xx",B282)))</formula>
    </cfRule>
  </conditionalFormatting>
  <conditionalFormatting sqref="B255">
    <cfRule type="containsText" dxfId="94" priority="632" stopIfTrue="1" operator="containsText" text="x,xx">
      <formula>NOT(ISERROR(SEARCH("x,xx",B255)))</formula>
    </cfRule>
  </conditionalFormatting>
  <conditionalFormatting sqref="B278:F278">
    <cfRule type="containsText" dxfId="93" priority="631" stopIfTrue="1" operator="containsText" text="x,xx">
      <formula>NOT(ISERROR(SEARCH("x,xx",B278)))</formula>
    </cfRule>
  </conditionalFormatting>
  <conditionalFormatting sqref="B257">
    <cfRule type="containsText" dxfId="92" priority="630" stopIfTrue="1" operator="containsText" text="x,xx">
      <formula>NOT(ISERROR(SEARCH("x,xx",B257)))</formula>
    </cfRule>
  </conditionalFormatting>
  <conditionalFormatting sqref="B258">
    <cfRule type="containsText" dxfId="91" priority="629" stopIfTrue="1" operator="containsText" text="x,xx">
      <formula>NOT(ISERROR(SEARCH("x,xx",B258)))</formula>
    </cfRule>
  </conditionalFormatting>
  <conditionalFormatting sqref="B182">
    <cfRule type="containsText" dxfId="90" priority="628" stopIfTrue="1" operator="containsText" text="x,xx">
      <formula>NOT(ISERROR(SEARCH("x,xx",B182)))</formula>
    </cfRule>
  </conditionalFormatting>
  <conditionalFormatting sqref="B70">
    <cfRule type="containsText" dxfId="89" priority="588" stopIfTrue="1" operator="containsText" text="x,xx">
      <formula>NOT(ISERROR(SEARCH("x,xx",B70)))</formula>
    </cfRule>
  </conditionalFormatting>
  <conditionalFormatting sqref="B112 F112">
    <cfRule type="containsText" dxfId="88" priority="565" stopIfTrue="1" operator="containsText" text="x,xx">
      <formula>NOT(ISERROR(SEARCH("x,xx",B112)))</formula>
    </cfRule>
  </conditionalFormatting>
  <conditionalFormatting sqref="B29 F29">
    <cfRule type="containsText" dxfId="87" priority="557" stopIfTrue="1" operator="containsText" text="x,xx">
      <formula>NOT(ISERROR(SEARCH("x,xx",B29)))</formula>
    </cfRule>
  </conditionalFormatting>
  <conditionalFormatting sqref="B25 F25">
    <cfRule type="containsText" dxfId="86" priority="558" stopIfTrue="1" operator="containsText" text="x,xx">
      <formula>NOT(ISERROR(SEARCH("x,xx",B25)))</formula>
    </cfRule>
  </conditionalFormatting>
  <conditionalFormatting sqref="B104 F104">
    <cfRule type="containsText" dxfId="85" priority="556" stopIfTrue="1" operator="containsText" text="x,xx">
      <formula>NOT(ISERROR(SEARCH("x,xx",B104)))</formula>
    </cfRule>
  </conditionalFormatting>
  <conditionalFormatting sqref="F60">
    <cfRule type="containsText" dxfId="84" priority="549" stopIfTrue="1" operator="containsText" text="x,xx">
      <formula>NOT(ISERROR(SEARCH("x,xx",F60)))</formula>
    </cfRule>
  </conditionalFormatting>
  <conditionalFormatting sqref="B60">
    <cfRule type="containsText" dxfId="83" priority="550" stopIfTrue="1" operator="containsText" text="x,xx">
      <formula>NOT(ISERROR(SEARCH("x,xx",B60)))</formula>
    </cfRule>
  </conditionalFormatting>
  <conditionalFormatting sqref="B27 F27">
    <cfRule type="containsText" dxfId="82" priority="521" stopIfTrue="1" operator="containsText" text="x,xx">
      <formula>NOT(ISERROR(SEARCH("x,xx",B27)))</formula>
    </cfRule>
  </conditionalFormatting>
  <conditionalFormatting sqref="F37">
    <cfRule type="containsText" dxfId="81" priority="492" stopIfTrue="1" operator="containsText" text="x,xx">
      <formula>NOT(ISERROR(SEARCH("x,xx",F37)))</formula>
    </cfRule>
  </conditionalFormatting>
  <conditionalFormatting sqref="B37">
    <cfRule type="containsText" dxfId="80" priority="491" stopIfTrue="1" operator="containsText" text="x,xx">
      <formula>NOT(ISERROR(SEARCH("x,xx",B37)))</formula>
    </cfRule>
  </conditionalFormatting>
  <conditionalFormatting sqref="B61">
    <cfRule type="containsText" dxfId="79" priority="441" stopIfTrue="1" operator="containsText" text="x,xx">
      <formula>NOT(ISERROR(SEARCH("x,xx",B61)))</formula>
    </cfRule>
  </conditionalFormatting>
  <conditionalFormatting sqref="B65:B66 F64">
    <cfRule type="containsText" dxfId="78" priority="440" stopIfTrue="1" operator="containsText" text="x,xx">
      <formula>NOT(ISERROR(SEARCH("x,xx",B64)))</formula>
    </cfRule>
  </conditionalFormatting>
  <conditionalFormatting sqref="B64">
    <cfRule type="containsText" dxfId="77" priority="439" stopIfTrue="1" operator="containsText" text="x,xx">
      <formula>NOT(ISERROR(SEARCH("x,xx",B64)))</formula>
    </cfRule>
  </conditionalFormatting>
  <conditionalFormatting sqref="B116 F116">
    <cfRule type="containsText" dxfId="76" priority="424" stopIfTrue="1" operator="containsText" text="x,xx">
      <formula>NOT(ISERROR(SEARCH("x,xx",B116)))</formula>
    </cfRule>
  </conditionalFormatting>
  <conditionalFormatting sqref="B63">
    <cfRule type="containsText" dxfId="75" priority="434" stopIfTrue="1" operator="containsText" text="x,xx">
      <formula>NOT(ISERROR(SEARCH("x,xx",B63)))</formula>
    </cfRule>
  </conditionalFormatting>
  <conditionalFormatting sqref="B108">
    <cfRule type="containsText" dxfId="74" priority="420" stopIfTrue="1" operator="containsText" text="x,xx">
      <formula>NOT(ISERROR(SEARCH("x,xx",B108)))</formula>
    </cfRule>
  </conditionalFormatting>
  <conditionalFormatting sqref="B109">
    <cfRule type="containsText" dxfId="73" priority="421" stopIfTrue="1" operator="containsText" text="x,xx">
      <formula>NOT(ISERROR(SEARCH("x,xx",B109)))</formula>
    </cfRule>
  </conditionalFormatting>
  <conditionalFormatting sqref="F125:G125 B125 F132:F134 F137:F144 B133:B144 F147">
    <cfRule type="containsText" dxfId="72" priority="359" stopIfTrue="1" operator="containsText" text="x,xx">
      <formula>NOT(ISERROR(SEARCH("x,xx",B125)))</formula>
    </cfRule>
  </conditionalFormatting>
  <conditionalFormatting sqref="F126:F129 B126">
    <cfRule type="containsText" dxfId="71" priority="358" stopIfTrue="1" operator="containsText" text="x,xx">
      <formula>NOT(ISERROR(SEARCH("x,xx",B126)))</formula>
    </cfRule>
  </conditionalFormatting>
  <conditionalFormatting sqref="B147">
    <cfRule type="containsText" dxfId="70" priority="357" stopIfTrue="1" operator="containsText" text="x,xx">
      <formula>NOT(ISERROR(SEARCH("x,xx",B147)))</formula>
    </cfRule>
  </conditionalFormatting>
  <conditionalFormatting sqref="F148">
    <cfRule type="containsText" dxfId="69" priority="356" stopIfTrue="1" operator="containsText" text="x,xx">
      <formula>NOT(ISERROR(SEARCH("x,xx",F148)))</formula>
    </cfRule>
  </conditionalFormatting>
  <conditionalFormatting sqref="B148">
    <cfRule type="containsText" dxfId="68" priority="355" stopIfTrue="1" operator="containsText" text="x,xx">
      <formula>NOT(ISERROR(SEARCH("x,xx",B148)))</formula>
    </cfRule>
  </conditionalFormatting>
  <conditionalFormatting sqref="B127">
    <cfRule type="containsText" dxfId="67" priority="354" stopIfTrue="1" operator="containsText" text="x,xx">
      <formula>NOT(ISERROR(SEARCH("x,xx",B127)))</formula>
    </cfRule>
  </conditionalFormatting>
  <conditionalFormatting sqref="B132">
    <cfRule type="containsText" dxfId="66" priority="353" stopIfTrue="1" operator="containsText" text="x,xx">
      <formula>NOT(ISERROR(SEARCH("x,xx",B132)))</formula>
    </cfRule>
  </conditionalFormatting>
  <conditionalFormatting sqref="F130:F131">
    <cfRule type="containsText" dxfId="65" priority="352" stopIfTrue="1" operator="containsText" text="x,xx">
      <formula>NOT(ISERROR(SEARCH("x,xx",F130)))</formula>
    </cfRule>
  </conditionalFormatting>
  <conditionalFormatting sqref="B128">
    <cfRule type="containsText" dxfId="64" priority="351" stopIfTrue="1" operator="containsText" text="x,xx">
      <formula>NOT(ISERROR(SEARCH("x,xx",B128)))</formula>
    </cfRule>
  </conditionalFormatting>
  <conditionalFormatting sqref="B130:B131">
    <cfRule type="containsText" dxfId="63" priority="350" stopIfTrue="1" operator="containsText" text="x,xx">
      <formula>NOT(ISERROR(SEARCH("x,xx",B130)))</formula>
    </cfRule>
  </conditionalFormatting>
  <conditionalFormatting sqref="F135:F136">
    <cfRule type="containsText" dxfId="62" priority="349" stopIfTrue="1" operator="containsText" text="x,xx">
      <formula>NOT(ISERROR(SEARCH("x,xx",F135)))</formula>
    </cfRule>
  </conditionalFormatting>
  <conditionalFormatting sqref="B129">
    <cfRule type="containsText" dxfId="61" priority="348" stopIfTrue="1" operator="containsText" text="x,xx">
      <formula>NOT(ISERROR(SEARCH("x,xx",B129)))</formula>
    </cfRule>
  </conditionalFormatting>
  <conditionalFormatting sqref="F145 B145">
    <cfRule type="containsText" dxfId="60" priority="347" stopIfTrue="1" operator="containsText" text="x,xx">
      <formula>NOT(ISERROR(SEARCH("x,xx",B145)))</formula>
    </cfRule>
  </conditionalFormatting>
  <conditionalFormatting sqref="F146">
    <cfRule type="containsText" dxfId="59" priority="346" stopIfTrue="1" operator="containsText" text="x,xx">
      <formula>NOT(ISERROR(SEARCH("x,xx",F146)))</formula>
    </cfRule>
  </conditionalFormatting>
  <conditionalFormatting sqref="B146">
    <cfRule type="containsText" dxfId="58" priority="345" stopIfTrue="1" operator="containsText" text="x,xx">
      <formula>NOT(ISERROR(SEARCH("x,xx",B146)))</formula>
    </cfRule>
  </conditionalFormatting>
  <conditionalFormatting sqref="F41">
    <cfRule type="containsText" dxfId="57" priority="340" stopIfTrue="1" operator="containsText" text="x,xx">
      <formula>NOT(ISERROR(SEARCH("x,xx",F41)))</formula>
    </cfRule>
  </conditionalFormatting>
  <conditionalFormatting sqref="B35 F35">
    <cfRule type="containsText" dxfId="56" priority="267" stopIfTrue="1" operator="containsText" text="x,xx">
      <formula>NOT(ISERROR(SEARCH("x,xx",B35)))</formula>
    </cfRule>
  </conditionalFormatting>
  <conditionalFormatting sqref="B67 F67">
    <cfRule type="containsText" dxfId="55" priority="248" stopIfTrue="1" operator="containsText" text="x,xx">
      <formula>NOT(ISERROR(SEARCH("x,xx",B67)))</formula>
    </cfRule>
  </conditionalFormatting>
  <conditionalFormatting sqref="F18">
    <cfRule type="containsText" dxfId="54" priority="211" stopIfTrue="1" operator="containsText" text="x,xx">
      <formula>NOT(ISERROR(SEARCH("x,xx",F18)))</formula>
    </cfRule>
  </conditionalFormatting>
  <conditionalFormatting sqref="B18">
    <cfRule type="containsText" dxfId="53" priority="207" stopIfTrue="1" operator="containsText" text="x,xx">
      <formula>NOT(ISERROR(SEARCH("x,xx",B18)))</formula>
    </cfRule>
  </conditionalFormatting>
  <conditionalFormatting sqref="F18">
    <cfRule type="cellIs" dxfId="52" priority="208" stopIfTrue="1" operator="equal">
      <formula>"X,XX"</formula>
    </cfRule>
  </conditionalFormatting>
  <conditionalFormatting sqref="B18">
    <cfRule type="containsText" dxfId="51" priority="206" stopIfTrue="1" operator="containsText" text="x,xx">
      <formula>NOT(ISERROR(SEARCH("x,xx",B18)))</formula>
    </cfRule>
  </conditionalFormatting>
  <conditionalFormatting sqref="F110 B110 B112 F112">
    <cfRule type="containsText" dxfId="50" priority="205" stopIfTrue="1" operator="containsText" text="x,xx">
      <formula>NOT(ISERROR(SEARCH("x,xx",B110)))</formula>
    </cfRule>
  </conditionalFormatting>
  <conditionalFormatting sqref="B17">
    <cfRule type="containsText" dxfId="49" priority="199" stopIfTrue="1" operator="containsText" text="x,xx">
      <formula>NOT(ISERROR(SEARCH("x,xx",B17)))</formula>
    </cfRule>
  </conditionalFormatting>
  <conditionalFormatting sqref="F17">
    <cfRule type="containsText" dxfId="48" priority="202" stopIfTrue="1" operator="containsText" text="x,xx">
      <formula>NOT(ISERROR(SEARCH("x,xx",F17)))</formula>
    </cfRule>
  </conditionalFormatting>
  <conditionalFormatting sqref="F39">
    <cfRule type="containsText" dxfId="47" priority="196" stopIfTrue="1" operator="containsText" text="x,xx">
      <formula>NOT(ISERROR(SEARCH("x,xx",F39)))</formula>
    </cfRule>
  </conditionalFormatting>
  <conditionalFormatting sqref="F17">
    <cfRule type="cellIs" dxfId="46" priority="200" stopIfTrue="1" operator="equal">
      <formula>"X,XX"</formula>
    </cfRule>
  </conditionalFormatting>
  <conditionalFormatting sqref="B17">
    <cfRule type="containsText" dxfId="45" priority="198" stopIfTrue="1" operator="containsText" text="x,xx">
      <formula>NOT(ISERROR(SEARCH("x,xx",B17)))</formula>
    </cfRule>
  </conditionalFormatting>
  <conditionalFormatting sqref="B20">
    <cfRule type="containsText" dxfId="44" priority="160" stopIfTrue="1" operator="containsText" text="x,xx">
      <formula>NOT(ISERROR(SEARCH("x,xx",B20)))</formula>
    </cfRule>
  </conditionalFormatting>
  <conditionalFormatting sqref="B39">
    <cfRule type="containsText" dxfId="43" priority="195" stopIfTrue="1" operator="containsText" text="x,xx">
      <formula>NOT(ISERROR(SEARCH("x,xx",B39)))</formula>
    </cfRule>
  </conditionalFormatting>
  <conditionalFormatting sqref="B20">
    <cfRule type="containsText" dxfId="42" priority="162" stopIfTrue="1" operator="containsText" text="x,xx">
      <formula>NOT(ISERROR(SEARCH("x,xx",B20)))</formula>
    </cfRule>
  </conditionalFormatting>
  <conditionalFormatting sqref="B40 F40">
    <cfRule type="containsText" dxfId="41" priority="191" stopIfTrue="1" operator="containsText" text="x,xx">
      <formula>NOT(ISERROR(SEARCH("x,xx",B40)))</formula>
    </cfRule>
  </conditionalFormatting>
  <conditionalFormatting sqref="B68">
    <cfRule type="containsText" dxfId="40" priority="182" stopIfTrue="1" operator="containsText" text="x,xx">
      <formula>NOT(ISERROR(SEARCH("x,xx",B68)))</formula>
    </cfRule>
  </conditionalFormatting>
  <conditionalFormatting sqref="B38">
    <cfRule type="containsText" dxfId="39" priority="172" stopIfTrue="1" operator="containsText" text="x,xx">
      <formula>NOT(ISERROR(SEARCH("x,xx",B38)))</formula>
    </cfRule>
  </conditionalFormatting>
  <conditionalFormatting sqref="B22">
    <cfRule type="containsText" dxfId="38" priority="170" stopIfTrue="1" operator="containsText" text="x,xx">
      <formula>NOT(ISERROR(SEARCH("x,xx",B22)))</formula>
    </cfRule>
  </conditionalFormatting>
  <conditionalFormatting sqref="B69">
    <cfRule type="containsText" dxfId="37" priority="178" stopIfTrue="1" operator="containsText" text="x,xx">
      <formula>NOT(ISERROR(SEARCH("x,xx",B69)))</formula>
    </cfRule>
  </conditionalFormatting>
  <conditionalFormatting sqref="B30 F30">
    <cfRule type="containsText" dxfId="36" priority="156" stopIfTrue="1" operator="containsText" text="x,xx">
      <formula>NOT(ISERROR(SEARCH("x,xx",B30)))</formula>
    </cfRule>
  </conditionalFormatting>
  <conditionalFormatting sqref="F38">
    <cfRule type="containsText" dxfId="35" priority="173" stopIfTrue="1" operator="containsText" text="x,xx">
      <formula>NOT(ISERROR(SEARCH("x,xx",F38)))</formula>
    </cfRule>
  </conditionalFormatting>
  <conditionalFormatting sqref="B97 F97">
    <cfRule type="containsText" dxfId="34" priority="131" stopIfTrue="1" operator="containsText" text="x,xx">
      <formula>NOT(ISERROR(SEARCH("x,xx",B97)))</formula>
    </cfRule>
  </conditionalFormatting>
  <conditionalFormatting sqref="F31 B31">
    <cfRule type="containsText" dxfId="33" priority="155" stopIfTrue="1" operator="containsText" text="x,xx">
      <formula>NOT(ISERROR(SEARCH("x,xx",B31)))</formula>
    </cfRule>
  </conditionalFormatting>
  <conditionalFormatting sqref="E20">
    <cfRule type="cellIs" dxfId="32" priority="158" stopIfTrue="1" operator="equal">
      <formula>"X,XX"</formula>
    </cfRule>
  </conditionalFormatting>
  <conditionalFormatting sqref="B59">
    <cfRule type="containsText" dxfId="31" priority="111" stopIfTrue="1" operator="containsText" text="x,xx">
      <formula>NOT(ISERROR(SEARCH("x,xx",B59)))</formula>
    </cfRule>
  </conditionalFormatting>
  <conditionalFormatting sqref="B92:G92">
    <cfRule type="containsText" dxfId="30" priority="118" stopIfTrue="1" operator="containsText" text="x,xx">
      <formula>NOT(ISERROR(SEARCH("x,xx",B92)))</formula>
    </cfRule>
  </conditionalFormatting>
  <conditionalFormatting sqref="B87">
    <cfRule type="containsText" dxfId="29" priority="141" stopIfTrue="1" operator="containsText" text="x,xx">
      <formula>NOT(ISERROR(SEARCH("x,xx",B87)))</formula>
    </cfRule>
  </conditionalFormatting>
  <conditionalFormatting sqref="B111">
    <cfRule type="containsText" dxfId="28" priority="150" stopIfTrue="1" operator="containsText" text="x,xx">
      <formula>NOT(ISERROR(SEARCH("x,xx",B111)))</formula>
    </cfRule>
  </conditionalFormatting>
  <conditionalFormatting sqref="B79">
    <cfRule type="containsText" dxfId="27" priority="148" stopIfTrue="1" operator="containsText" text="x,xx">
      <formula>NOT(ISERROR(SEARCH("x,xx",B79)))</formula>
    </cfRule>
  </conditionalFormatting>
  <conditionalFormatting sqref="B85:B86">
    <cfRule type="containsText" dxfId="26" priority="143" stopIfTrue="1" operator="containsText" text="x,xx">
      <formula>NOT(ISERROR(SEARCH("x,xx",B85)))</formula>
    </cfRule>
  </conditionalFormatting>
  <conditionalFormatting sqref="F100 B100:B104">
    <cfRule type="containsText" dxfId="25" priority="139" stopIfTrue="1" operator="containsText" text="x,xx">
      <formula>NOT(ISERROR(SEARCH("x,xx",B100)))</formula>
    </cfRule>
  </conditionalFormatting>
  <conditionalFormatting sqref="B95 B99">
    <cfRule type="containsText" dxfId="24" priority="130" stopIfTrue="1" operator="containsText" text="x,xx">
      <formula>NOT(ISERROR(SEARCH("x,xx",B95)))</formula>
    </cfRule>
  </conditionalFormatting>
  <conditionalFormatting sqref="B98 F95 F98:F99">
    <cfRule type="containsText" dxfId="23" priority="129" stopIfTrue="1" operator="containsText" text="x,xx">
      <formula>NOT(ISERROR(SEARCH("x,xx",B95)))</formula>
    </cfRule>
  </conditionalFormatting>
  <conditionalFormatting sqref="A93:E93 G93">
    <cfRule type="containsText" dxfId="22" priority="120" stopIfTrue="1" operator="containsText" text="x,xx">
      <formula>NOT(ISERROR(SEARCH("x,xx",A93)))</formula>
    </cfRule>
  </conditionalFormatting>
  <conditionalFormatting sqref="B96 F96">
    <cfRule type="containsText" dxfId="21" priority="128" stopIfTrue="1" operator="containsText" text="x,xx">
      <formula>NOT(ISERROR(SEARCH("x,xx",B96)))</formula>
    </cfRule>
  </conditionalFormatting>
  <conditionalFormatting sqref="F59">
    <cfRule type="containsText" dxfId="20" priority="112" stopIfTrue="1" operator="containsText" text="x,xx">
      <formula>NOT(ISERROR(SEARCH("x,xx",F59)))</formula>
    </cfRule>
  </conditionalFormatting>
  <conditionalFormatting sqref="B92">
    <cfRule type="containsText" dxfId="19" priority="119" stopIfTrue="1" operator="containsText" text="x,xx">
      <formula>NOT(ISERROR(SEARCH("x,xx",B92)))</formula>
    </cfRule>
  </conditionalFormatting>
  <conditionalFormatting sqref="F43 B43">
    <cfRule type="containsText" dxfId="18" priority="107" stopIfTrue="1" operator="containsText" text="x,xx">
      <formula>NOT(ISERROR(SEARCH("x,xx",B43)))</formula>
    </cfRule>
  </conditionalFormatting>
  <conditionalFormatting sqref="B45 F45">
    <cfRule type="containsText" dxfId="17" priority="103" stopIfTrue="1" operator="containsText" text="x,xx">
      <formula>NOT(ISERROR(SEARCH("x,xx",B45)))</formula>
    </cfRule>
  </conditionalFormatting>
  <conditionalFormatting sqref="B46 F46">
    <cfRule type="containsText" dxfId="16" priority="102" stopIfTrue="1" operator="containsText" text="x,xx">
      <formula>NOT(ISERROR(SEARCH("x,xx",B46)))</formula>
    </cfRule>
  </conditionalFormatting>
  <conditionalFormatting sqref="B82">
    <cfRule type="containsText" dxfId="15" priority="100" stopIfTrue="1" operator="containsText" text="x,xx">
      <formula>NOT(ISERROR(SEARCH("x,xx",B82)))</formula>
    </cfRule>
  </conditionalFormatting>
  <conditionalFormatting sqref="B75">
    <cfRule type="containsText" dxfId="14" priority="99" stopIfTrue="1" operator="containsText" text="x,xx">
      <formula>NOT(ISERROR(SEARCH("x,xx",B75)))</formula>
    </cfRule>
  </conditionalFormatting>
  <conditionalFormatting sqref="F19 B19">
    <cfRule type="containsText" dxfId="13" priority="98" stopIfTrue="1" operator="containsText" text="x,xx">
      <formula>NOT(ISERROR(SEARCH("x,xx",B19)))</formula>
    </cfRule>
  </conditionalFormatting>
  <conditionalFormatting sqref="B19">
    <cfRule type="containsText" dxfId="12" priority="97" stopIfTrue="1" operator="containsText" text="x,xx">
      <formula>NOT(ISERROR(SEARCH("x,xx",B19)))</formula>
    </cfRule>
  </conditionalFormatting>
  <conditionalFormatting sqref="F19">
    <cfRule type="cellIs" dxfId="11" priority="96" stopIfTrue="1" operator="equal">
      <formula>"X,XX"</formula>
    </cfRule>
  </conditionalFormatting>
  <conditionalFormatting sqref="E19">
    <cfRule type="cellIs" dxfId="10" priority="95" stopIfTrue="1" operator="equal">
      <formula>"X,XX"</formula>
    </cfRule>
  </conditionalFormatting>
  <conditionalFormatting sqref="A94:A101">
    <cfRule type="containsText" dxfId="9" priority="94" stopIfTrue="1" operator="containsText" text="x,xx">
      <formula>NOT(ISERROR(SEARCH("x,xx",A94)))</formula>
    </cfRule>
  </conditionalFormatting>
  <conditionalFormatting sqref="B94">
    <cfRule type="containsText" dxfId="8" priority="93" stopIfTrue="1" operator="containsText" text="x,xx">
      <formula>NOT(ISERROR(SEARCH("x,xx",B94)))</formula>
    </cfRule>
  </conditionalFormatting>
  <conditionalFormatting sqref="F94">
    <cfRule type="containsText" dxfId="7" priority="92" stopIfTrue="1" operator="containsText" text="x,xx">
      <formula>NOT(ISERROR(SEARCH("x,xx",F94)))</formula>
    </cfRule>
  </conditionalFormatting>
  <conditionalFormatting sqref="B62">
    <cfRule type="containsText" dxfId="6" priority="89" stopIfTrue="1" operator="containsText" text="x,xx">
      <formula>NOT(ISERROR(SEARCH("x,xx",B62)))</formula>
    </cfRule>
  </conditionalFormatting>
  <conditionalFormatting sqref="B62">
    <cfRule type="containsText" dxfId="5" priority="88" stopIfTrue="1" operator="containsText" text="x,xx">
      <formula>NOT(ISERROR(SEARCH("x,xx",B62)))</formula>
    </cfRule>
  </conditionalFormatting>
  <conditionalFormatting sqref="F61:F63">
    <cfRule type="containsText" dxfId="4" priority="60" stopIfTrue="1" operator="containsText" text="x,xx">
      <formula>NOT(ISERROR(SEARCH("x,xx",F61)))</formula>
    </cfRule>
  </conditionalFormatting>
  <conditionalFormatting sqref="F111">
    <cfRule type="containsText" dxfId="3" priority="56" stopIfTrue="1" operator="containsText" text="x,xx">
      <formula>NOT(ISERROR(SEARCH("x,xx",F111)))</formula>
    </cfRule>
  </conditionalFormatting>
  <conditionalFormatting sqref="F111">
    <cfRule type="cellIs" dxfId="2" priority="55" stopIfTrue="1" operator="equal">
      <formula>"X,XX"</formula>
    </cfRule>
  </conditionalFormatting>
  <conditionalFormatting sqref="E111">
    <cfRule type="cellIs" dxfId="1" priority="54" stopIfTrue="1" operator="equal">
      <formula>"X,XX"</formula>
    </cfRule>
  </conditionalFormatting>
  <conditionalFormatting sqref="B52 F52">
    <cfRule type="containsText" dxfId="0" priority="1" stopIfTrue="1" operator="containsText" text="x,xx">
      <formula>NOT(ISERROR(SEARCH("x,xx",B52)))</formula>
    </cfRule>
  </conditionalFormatting>
  <printOptions horizontalCentered="1"/>
  <pageMargins left="0.39370078740157483" right="0.39370078740157483" top="0.98425196850393704" bottom="0.59055118110236227" header="0.31496062992125984" footer="0.31496062992125984"/>
  <pageSetup paperSize="9" fitToHeight="20" orientation="landscape" r:id="rId1"/>
  <headerFooter>
    <oddHeader xml:space="preserve">&amp;L
&amp;G&amp;C&amp;"-,Negrito"&amp;11&amp;K03+000
&amp;K03+043UNIDADE DE ENGENHARIA&amp;R&amp;"-,Negrito"&amp;12&amp;K03+000
</oddHeader>
    <oddFooter>&amp;R&amp;"-,Regular"&amp;9&amp;K03+039
                                              Pág.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showGridLines="0" view="pageLayout" zoomScale="85" zoomScaleNormal="100" zoomScalePageLayoutView="85" workbookViewId="0">
      <selection activeCell="D7" sqref="D7"/>
    </sheetView>
  </sheetViews>
  <sheetFormatPr defaultColWidth="8.77734375" defaultRowHeight="13.8" x14ac:dyDescent="0.3"/>
  <cols>
    <col min="1" max="1" width="10.21875" style="20" customWidth="1"/>
    <col min="2" max="2" width="6.21875" style="20" customWidth="1"/>
    <col min="3" max="3" width="43.5546875" style="20" customWidth="1"/>
    <col min="4" max="4" width="11.21875" style="20" customWidth="1"/>
    <col min="5" max="6" width="8.77734375" style="20"/>
    <col min="7" max="7" width="31.44140625" style="20" customWidth="1"/>
    <col min="8" max="8" width="8.77734375" style="20"/>
    <col min="9" max="9" width="10.21875" style="20" customWidth="1"/>
    <col min="10" max="16384" width="8.77734375" style="20"/>
  </cols>
  <sheetData>
    <row r="1" spans="1:8" x14ac:dyDescent="0.3">
      <c r="A1" s="19"/>
      <c r="B1" s="19"/>
      <c r="C1" s="19"/>
      <c r="D1" s="19"/>
      <c r="E1" s="1"/>
    </row>
    <row r="2" spans="1:8" x14ac:dyDescent="0.3">
      <c r="A2" s="19"/>
      <c r="B2" s="19"/>
      <c r="C2" s="19"/>
      <c r="D2" s="19"/>
      <c r="E2" s="1"/>
    </row>
    <row r="3" spans="1:8" x14ac:dyDescent="0.3">
      <c r="A3" s="19"/>
      <c r="B3" s="19"/>
      <c r="C3" s="19"/>
      <c r="D3" s="19"/>
      <c r="E3" s="1"/>
    </row>
    <row r="4" spans="1:8" ht="12.75" customHeight="1" x14ac:dyDescent="0.3">
      <c r="A4" s="21"/>
      <c r="B4" s="228" t="s">
        <v>48</v>
      </c>
      <c r="C4" s="228"/>
      <c r="D4" s="228"/>
      <c r="E4" s="1"/>
    </row>
    <row r="5" spans="1:8" s="24" customFormat="1" ht="14.4" thickBot="1" x14ac:dyDescent="0.35">
      <c r="A5" s="23"/>
      <c r="B5" s="23"/>
      <c r="C5" s="23"/>
      <c r="D5" s="23"/>
      <c r="E5" s="23"/>
    </row>
    <row r="6" spans="1:8" ht="14.4" x14ac:dyDescent="0.3">
      <c r="A6" s="2"/>
      <c r="B6" s="60"/>
      <c r="C6" s="61" t="s">
        <v>23</v>
      </c>
      <c r="D6" s="61"/>
      <c r="E6" s="2"/>
      <c r="F6" s="229" t="s">
        <v>47</v>
      </c>
      <c r="G6" s="229"/>
      <c r="H6" s="229"/>
    </row>
    <row r="7" spans="1:8" ht="14.4" x14ac:dyDescent="0.3">
      <c r="A7" s="1"/>
      <c r="B7" s="50">
        <v>1</v>
      </c>
      <c r="C7" s="53" t="s">
        <v>24</v>
      </c>
      <c r="D7" s="191">
        <v>3.5000000000000003E-2</v>
      </c>
      <c r="E7" s="1"/>
      <c r="F7" s="131" t="s">
        <v>38</v>
      </c>
      <c r="G7" s="131"/>
      <c r="H7" s="131"/>
    </row>
    <row r="8" spans="1:8" ht="14.4" x14ac:dyDescent="0.3">
      <c r="A8" s="1"/>
      <c r="B8" s="50">
        <v>2</v>
      </c>
      <c r="C8" s="53" t="s">
        <v>25</v>
      </c>
      <c r="D8" s="191">
        <v>8.9999999999999993E-3</v>
      </c>
      <c r="E8" s="1"/>
      <c r="F8" s="131" t="s">
        <v>39</v>
      </c>
      <c r="G8" s="131"/>
      <c r="H8" s="131"/>
    </row>
    <row r="9" spans="1:8" ht="14.4" x14ac:dyDescent="0.3">
      <c r="A9" s="1"/>
      <c r="B9" s="57">
        <v>3</v>
      </c>
      <c r="C9" s="59" t="s">
        <v>26</v>
      </c>
      <c r="D9" s="192">
        <v>1.26E-2</v>
      </c>
      <c r="E9" s="1"/>
      <c r="F9" s="131" t="s">
        <v>40</v>
      </c>
      <c r="G9" s="131"/>
      <c r="H9" s="131"/>
    </row>
    <row r="10" spans="1:8" ht="14.4" x14ac:dyDescent="0.3">
      <c r="A10" s="1"/>
      <c r="B10" s="50"/>
      <c r="C10" s="53"/>
      <c r="D10" s="62"/>
      <c r="E10" s="1"/>
      <c r="F10" s="131" t="s">
        <v>41</v>
      </c>
      <c r="G10" s="131"/>
      <c r="H10" s="131"/>
    </row>
    <row r="11" spans="1:8" ht="14.4" x14ac:dyDescent="0.3">
      <c r="A11" s="1"/>
      <c r="B11" s="190">
        <v>4</v>
      </c>
      <c r="C11" s="54" t="s">
        <v>27</v>
      </c>
      <c r="D11" s="193">
        <v>7.0000000000000007E-2</v>
      </c>
      <c r="E11" s="1"/>
      <c r="F11" s="131" t="s">
        <v>42</v>
      </c>
      <c r="G11" s="131"/>
      <c r="H11" s="131"/>
    </row>
    <row r="12" spans="1:8" ht="14.4" x14ac:dyDescent="0.3">
      <c r="A12" s="1"/>
      <c r="B12" s="52"/>
      <c r="C12" s="53"/>
      <c r="D12" s="62"/>
      <c r="E12" s="1"/>
      <c r="F12" s="132" t="s">
        <v>43</v>
      </c>
      <c r="G12" s="132"/>
      <c r="H12" s="132"/>
    </row>
    <row r="13" spans="1:8" x14ac:dyDescent="0.3">
      <c r="A13" s="1"/>
      <c r="B13" s="48">
        <v>5</v>
      </c>
      <c r="C13" s="49" t="s">
        <v>28</v>
      </c>
      <c r="D13" s="194">
        <f>SUM(D14:D17)</f>
        <v>8.6499999999999994E-2</v>
      </c>
      <c r="E13" s="1"/>
      <c r="F13" s="25"/>
      <c r="G13" s="25"/>
      <c r="H13" s="25"/>
    </row>
    <row r="14" spans="1:8" ht="13.95" customHeight="1" x14ac:dyDescent="0.3">
      <c r="A14" s="1"/>
      <c r="B14" s="55" t="s">
        <v>29</v>
      </c>
      <c r="C14" s="56" t="s">
        <v>30</v>
      </c>
      <c r="D14" s="195">
        <v>0.03</v>
      </c>
      <c r="E14" s="1"/>
      <c r="F14" s="26"/>
      <c r="G14" s="189"/>
      <c r="H14" s="189"/>
    </row>
    <row r="15" spans="1:8" x14ac:dyDescent="0.3">
      <c r="A15" s="1"/>
      <c r="B15" s="50" t="s">
        <v>31</v>
      </c>
      <c r="C15" s="51" t="s">
        <v>32</v>
      </c>
      <c r="D15" s="196">
        <v>6.4999999999999997E-3</v>
      </c>
      <c r="E15" s="1"/>
      <c r="F15" s="189"/>
      <c r="G15" s="189"/>
      <c r="H15" s="189"/>
    </row>
    <row r="16" spans="1:8" x14ac:dyDescent="0.3">
      <c r="A16" s="1"/>
      <c r="B16" s="50" t="s">
        <v>33</v>
      </c>
      <c r="C16" s="51" t="s">
        <v>34</v>
      </c>
      <c r="D16" s="196">
        <v>0.03</v>
      </c>
      <c r="E16" s="1"/>
      <c r="F16" s="189"/>
      <c r="G16" s="189"/>
      <c r="H16" s="189"/>
    </row>
    <row r="17" spans="1:10" x14ac:dyDescent="0.3">
      <c r="A17" s="1"/>
      <c r="B17" s="57" t="s">
        <v>35</v>
      </c>
      <c r="C17" s="58" t="s">
        <v>36</v>
      </c>
      <c r="D17" s="197">
        <v>0.02</v>
      </c>
      <c r="E17" s="1"/>
      <c r="F17" s="230"/>
      <c r="G17" s="230"/>
      <c r="H17" s="230"/>
    </row>
    <row r="18" spans="1:10" ht="13.95" customHeight="1" x14ac:dyDescent="0.3">
      <c r="A18" s="1"/>
      <c r="B18" s="50"/>
      <c r="C18" s="51"/>
      <c r="D18" s="63"/>
      <c r="E18" s="1"/>
      <c r="F18" s="229" t="s">
        <v>50</v>
      </c>
      <c r="G18" s="229"/>
      <c r="H18" s="229"/>
    </row>
    <row r="19" spans="1:10" x14ac:dyDescent="0.3">
      <c r="A19" s="3"/>
      <c r="B19" s="48">
        <v>6</v>
      </c>
      <c r="C19" s="49" t="s">
        <v>37</v>
      </c>
      <c r="D19" s="198">
        <v>0.01</v>
      </c>
      <c r="E19" s="3"/>
      <c r="F19" s="231" t="s">
        <v>49</v>
      </c>
      <c r="G19" s="231"/>
      <c r="H19" s="231"/>
    </row>
    <row r="20" spans="1:10" x14ac:dyDescent="0.3">
      <c r="A20" s="3"/>
      <c r="B20" s="234"/>
      <c r="C20" s="234"/>
      <c r="D20" s="234"/>
      <c r="E20" s="4"/>
      <c r="F20" s="232"/>
      <c r="G20" s="232"/>
      <c r="H20" s="232"/>
    </row>
    <row r="21" spans="1:10" ht="14.4" thickBot="1" x14ac:dyDescent="0.35">
      <c r="A21" s="3"/>
      <c r="B21" s="45"/>
      <c r="C21" s="46" t="s">
        <v>45</v>
      </c>
      <c r="D21" s="47">
        <f>(((1+D7+D8+D9)*(1+D19)*(1+D11)/(1-D13))-1)</f>
        <v>0.25</v>
      </c>
      <c r="E21" s="4"/>
      <c r="F21" s="232"/>
      <c r="G21" s="232"/>
      <c r="H21" s="232"/>
    </row>
    <row r="22" spans="1:10" x14ac:dyDescent="0.3">
      <c r="A22" s="3"/>
      <c r="D22" s="22"/>
      <c r="E22" s="5"/>
      <c r="F22" s="232"/>
      <c r="G22" s="232"/>
      <c r="H22" s="232"/>
    </row>
    <row r="23" spans="1:10" ht="14.4" thickBot="1" x14ac:dyDescent="0.35">
      <c r="A23" s="3"/>
      <c r="B23" s="44" t="s">
        <v>46</v>
      </c>
      <c r="C23" s="26"/>
      <c r="D23" s="22"/>
      <c r="E23" s="5"/>
      <c r="F23" s="232"/>
      <c r="G23" s="232"/>
      <c r="H23" s="232"/>
    </row>
    <row r="24" spans="1:10" x14ac:dyDescent="0.3">
      <c r="A24" s="3"/>
      <c r="B24" s="235" t="s">
        <v>52</v>
      </c>
      <c r="C24" s="235"/>
      <c r="D24" s="235"/>
      <c r="E24" s="5"/>
      <c r="F24" s="232"/>
      <c r="G24" s="232"/>
      <c r="H24" s="232"/>
    </row>
    <row r="25" spans="1:10" ht="14.4" thickBot="1" x14ac:dyDescent="0.35">
      <c r="B25" s="236" t="s">
        <v>51</v>
      </c>
      <c r="C25" s="236"/>
      <c r="D25" s="236"/>
      <c r="F25" s="233"/>
      <c r="G25" s="233"/>
      <c r="H25" s="233"/>
    </row>
    <row r="27" spans="1:10" x14ac:dyDescent="0.3">
      <c r="A27" s="26"/>
      <c r="B27" s="26"/>
      <c r="C27" s="26"/>
      <c r="D27" s="26"/>
      <c r="E27" s="189"/>
      <c r="F27" s="189"/>
      <c r="G27" s="189"/>
      <c r="H27" s="189"/>
      <c r="I27" s="189"/>
      <c r="J27" s="189"/>
    </row>
    <row r="28" spans="1:10" x14ac:dyDescent="0.3">
      <c r="A28" s="26"/>
      <c r="B28" s="26"/>
      <c r="C28" s="26"/>
      <c r="D28" s="26"/>
      <c r="E28" s="26"/>
      <c r="F28" s="26"/>
      <c r="G28" s="26"/>
      <c r="H28" s="26"/>
      <c r="I28" s="26"/>
    </row>
    <row r="29" spans="1:10" ht="14.55" customHeight="1" x14ac:dyDescent="0.3">
      <c r="B29" s="26"/>
      <c r="C29" s="26"/>
      <c r="D29" s="26"/>
      <c r="E29" s="133"/>
      <c r="F29" s="26"/>
      <c r="G29" s="26"/>
      <c r="H29" s="26"/>
    </row>
    <row r="30" spans="1:10" ht="14.4" x14ac:dyDescent="0.3">
      <c r="B30" s="26"/>
      <c r="C30" s="26"/>
      <c r="D30" s="26"/>
      <c r="E30" s="134"/>
      <c r="F30" s="26"/>
      <c r="G30" s="26"/>
      <c r="H30" s="26"/>
    </row>
    <row r="31" spans="1:10" ht="14.4" x14ac:dyDescent="0.3">
      <c r="B31" s="26"/>
      <c r="C31" s="26"/>
      <c r="D31" s="26"/>
      <c r="E31" s="134"/>
      <c r="F31" s="26"/>
      <c r="G31" s="26"/>
      <c r="H31" s="26"/>
    </row>
    <row r="32" spans="1:10" ht="14.4" x14ac:dyDescent="0.3">
      <c r="B32" s="26"/>
      <c r="C32" s="26"/>
      <c r="D32" s="26"/>
      <c r="E32" s="134"/>
      <c r="F32" s="26"/>
      <c r="G32" s="26"/>
      <c r="H32" s="26"/>
    </row>
    <row r="33" spans="2:8" ht="14.4" x14ac:dyDescent="0.3">
      <c r="B33" s="27"/>
      <c r="C33" s="27"/>
      <c r="D33" s="27"/>
      <c r="E33" s="135"/>
      <c r="F33" s="27"/>
      <c r="G33" s="27"/>
      <c r="H33" s="27"/>
    </row>
    <row r="34" spans="2:8" ht="14.4" x14ac:dyDescent="0.3">
      <c r="E34" s="134"/>
    </row>
    <row r="35" spans="2:8" ht="14.4" x14ac:dyDescent="0.3">
      <c r="E35" s="136"/>
    </row>
  </sheetData>
  <sheetProtection algorithmName="SHA-512" hashValue="L9ZmrdNNF4fqxjOIRuMuIw5S9IsoQznN2Op6uqVEypYlqc1RQ5xQbsAhut0TelrtMX0ZHMzUrjQPj7PWQH7r6w==" saltValue="ZVS2gI94Pl1pqkk2MjFnoQ==" spinCount="100000" sheet="1" objects="1" scenarios="1"/>
  <mergeCells count="8">
    <mergeCell ref="B4:D4"/>
    <mergeCell ref="F18:H18"/>
    <mergeCell ref="F17:H17"/>
    <mergeCell ref="F19:H25"/>
    <mergeCell ref="B20:D20"/>
    <mergeCell ref="F6:H6"/>
    <mergeCell ref="B24:D24"/>
    <mergeCell ref="B25:D25"/>
  </mergeCells>
  <printOptions horizontalCentered="1"/>
  <pageMargins left="0.39370078740157483" right="0.39370078740157483" top="0.98425196850393704" bottom="0.59055118110236227" header="0.31496062992125984" footer="0.31496062992125984"/>
  <pageSetup paperSize="9" orientation="landscape" r:id="rId1"/>
  <headerFooter>
    <oddHeader>&amp;L
&amp;G&amp;C&amp;"-,Negrito"&amp;11&amp;K03+033
UNIDADE DE ENGENHARIA</oddHeader>
    <oddFooter>&amp;R&amp;"-,Regular"&amp;9&amp;K03+039Pág. 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zoomScaleNormal="100" workbookViewId="0">
      <selection sqref="A1:H30"/>
    </sheetView>
  </sheetViews>
  <sheetFormatPr defaultColWidth="8.77734375" defaultRowHeight="13.8" x14ac:dyDescent="0.3"/>
  <cols>
    <col min="1" max="1" width="9.21875" style="20" customWidth="1"/>
    <col min="2" max="2" width="37.21875" style="20" customWidth="1"/>
    <col min="3" max="3" width="9.21875" style="20" customWidth="1"/>
    <col min="4" max="8" width="15.21875" style="20" customWidth="1"/>
    <col min="9" max="16384" width="8.77734375" style="20"/>
  </cols>
  <sheetData>
    <row r="1" spans="1:8" x14ac:dyDescent="0.3">
      <c r="A1" s="252" t="s">
        <v>89</v>
      </c>
      <c r="B1" s="253"/>
      <c r="C1" s="253"/>
      <c r="D1" s="253"/>
      <c r="E1" s="253"/>
      <c r="F1" s="253"/>
      <c r="G1" s="253"/>
      <c r="H1" s="254"/>
    </row>
    <row r="2" spans="1:8" x14ac:dyDescent="0.3">
      <c r="A2" s="255" t="s">
        <v>543</v>
      </c>
      <c r="B2" s="256"/>
      <c r="C2" s="256"/>
      <c r="D2" s="256"/>
      <c r="E2" s="256"/>
      <c r="F2" s="256"/>
      <c r="G2" s="256"/>
      <c r="H2" s="257"/>
    </row>
    <row r="3" spans="1:8" ht="15.6" customHeight="1" thickBot="1" x14ac:dyDescent="0.35">
      <c r="A3" s="258" t="s">
        <v>438</v>
      </c>
      <c r="B3" s="259"/>
      <c r="C3" s="259"/>
      <c r="D3" s="259"/>
      <c r="E3" s="259"/>
      <c r="F3" s="259"/>
      <c r="G3" s="259"/>
      <c r="H3" s="260"/>
    </row>
    <row r="4" spans="1:8" ht="12.6" customHeight="1" x14ac:dyDescent="0.3">
      <c r="A4" s="269"/>
      <c r="B4" s="243" t="s">
        <v>0</v>
      </c>
      <c r="C4" s="243"/>
      <c r="D4" s="245" t="s">
        <v>88</v>
      </c>
      <c r="E4" s="248" t="s">
        <v>549</v>
      </c>
      <c r="F4" s="263" t="s">
        <v>87</v>
      </c>
      <c r="G4" s="265" t="s">
        <v>544</v>
      </c>
      <c r="H4" s="261" t="s">
        <v>547</v>
      </c>
    </row>
    <row r="5" spans="1:8" ht="12.6" customHeight="1" x14ac:dyDescent="0.3">
      <c r="A5" s="270"/>
      <c r="B5" s="244"/>
      <c r="C5" s="244"/>
      <c r="D5" s="246"/>
      <c r="E5" s="249"/>
      <c r="F5" s="264"/>
      <c r="G5" s="266"/>
      <c r="H5" s="262"/>
    </row>
    <row r="6" spans="1:8" x14ac:dyDescent="0.3">
      <c r="A6" s="237">
        <v>1</v>
      </c>
      <c r="B6" s="247" t="s">
        <v>157</v>
      </c>
      <c r="C6" s="91" t="s">
        <v>85</v>
      </c>
      <c r="D6" s="106" t="e">
        <f>D7*100/D26</f>
        <v>#DIV/0!</v>
      </c>
      <c r="E6" s="106">
        <v>100</v>
      </c>
      <c r="F6" s="93"/>
      <c r="G6" s="108"/>
      <c r="H6" s="107"/>
    </row>
    <row r="7" spans="1:8" x14ac:dyDescent="0.3">
      <c r="A7" s="237"/>
      <c r="B7" s="247"/>
      <c r="C7" s="91" t="s">
        <v>83</v>
      </c>
      <c r="D7" s="101">
        <f>SUM('Planilha de Orçamentos'!G16:G31)</f>
        <v>0</v>
      </c>
      <c r="E7" s="101">
        <f>D7</f>
        <v>0</v>
      </c>
      <c r="F7" s="100"/>
      <c r="G7" s="100"/>
      <c r="H7" s="88"/>
    </row>
    <row r="8" spans="1:8" x14ac:dyDescent="0.3">
      <c r="A8" s="237">
        <v>2</v>
      </c>
      <c r="B8" s="267" t="s">
        <v>154</v>
      </c>
      <c r="C8" s="102" t="s">
        <v>85</v>
      </c>
      <c r="D8" s="106" t="e">
        <f>D9*100/D26</f>
        <v>#DIV/0!</v>
      </c>
      <c r="E8" s="106"/>
      <c r="F8" s="105">
        <v>50</v>
      </c>
      <c r="G8" s="104">
        <v>50</v>
      </c>
      <c r="H8" s="103"/>
    </row>
    <row r="9" spans="1:8" x14ac:dyDescent="0.3">
      <c r="A9" s="237"/>
      <c r="B9" s="268"/>
      <c r="C9" s="102" t="s">
        <v>83</v>
      </c>
      <c r="D9" s="101">
        <f>SUM('Planilha de Orçamentos'!G33:G35)</f>
        <v>0</v>
      </c>
      <c r="E9" s="101"/>
      <c r="F9" s="100">
        <f>D9/2</f>
        <v>0</v>
      </c>
      <c r="G9" s="100">
        <f>D9-F9</f>
        <v>0</v>
      </c>
      <c r="H9" s="99"/>
    </row>
    <row r="10" spans="1:8" x14ac:dyDescent="0.3">
      <c r="A10" s="237">
        <v>3</v>
      </c>
      <c r="B10" s="241" t="s">
        <v>96</v>
      </c>
      <c r="C10" s="91" t="s">
        <v>85</v>
      </c>
      <c r="D10" s="94" t="e">
        <f>D11*100/D26</f>
        <v>#DIV/0!</v>
      </c>
      <c r="E10" s="93">
        <v>25</v>
      </c>
      <c r="F10" s="93">
        <v>25</v>
      </c>
      <c r="G10" s="93">
        <v>50</v>
      </c>
      <c r="H10" s="92"/>
    </row>
    <row r="11" spans="1:8" x14ac:dyDescent="0.3">
      <c r="A11" s="237"/>
      <c r="B11" s="242"/>
      <c r="C11" s="91" t="s">
        <v>83</v>
      </c>
      <c r="D11" s="90">
        <f>SUM('Planilha de Orçamentos'!G37:G40)</f>
        <v>0</v>
      </c>
      <c r="E11" s="90">
        <f>D11/4</f>
        <v>0</v>
      </c>
      <c r="F11" s="90">
        <f>D11/4</f>
        <v>0</v>
      </c>
      <c r="G11" s="89">
        <f>D11-(SUM(E11,F11))</f>
        <v>0</v>
      </c>
      <c r="H11" s="88"/>
    </row>
    <row r="12" spans="1:8" x14ac:dyDescent="0.3">
      <c r="A12" s="237">
        <v>4</v>
      </c>
      <c r="B12" s="241" t="s">
        <v>155</v>
      </c>
      <c r="C12" s="91" t="s">
        <v>85</v>
      </c>
      <c r="D12" s="106" t="e">
        <f>D13*100/D26</f>
        <v>#DIV/0!</v>
      </c>
      <c r="E12" s="98">
        <v>25</v>
      </c>
      <c r="F12" s="98">
        <v>25</v>
      </c>
      <c r="G12" s="97">
        <v>50</v>
      </c>
      <c r="H12" s="96"/>
    </row>
    <row r="13" spans="1:8" x14ac:dyDescent="0.3">
      <c r="A13" s="237"/>
      <c r="B13" s="242"/>
      <c r="C13" s="91" t="s">
        <v>83</v>
      </c>
      <c r="D13" s="90">
        <f>SUM('Planilha de Orçamentos'!G42:G56)</f>
        <v>0</v>
      </c>
      <c r="E13" s="90">
        <f>D13/4</f>
        <v>0</v>
      </c>
      <c r="F13" s="90">
        <f>D13/4</f>
        <v>0</v>
      </c>
      <c r="G13" s="89">
        <f>D13-(SUM(E13,F13))</f>
        <v>0</v>
      </c>
      <c r="H13" s="95"/>
    </row>
    <row r="14" spans="1:8" x14ac:dyDescent="0.3">
      <c r="A14" s="237">
        <v>5</v>
      </c>
      <c r="B14" s="241" t="s">
        <v>86</v>
      </c>
      <c r="C14" s="91" t="s">
        <v>85</v>
      </c>
      <c r="D14" s="106" t="e">
        <f>D15*100/D26</f>
        <v>#DIV/0!</v>
      </c>
      <c r="E14" s="106"/>
      <c r="F14" s="98">
        <v>50</v>
      </c>
      <c r="G14" s="97">
        <v>50</v>
      </c>
      <c r="H14" s="96"/>
    </row>
    <row r="15" spans="1:8" x14ac:dyDescent="0.3">
      <c r="A15" s="237"/>
      <c r="B15" s="242"/>
      <c r="C15" s="91" t="s">
        <v>83</v>
      </c>
      <c r="D15" s="90">
        <f>SUM('Planilha de Orçamentos'!G58:G66)</f>
        <v>0</v>
      </c>
      <c r="E15" s="90"/>
      <c r="F15" s="90">
        <f>D15/2</f>
        <v>0</v>
      </c>
      <c r="G15" s="100">
        <f>D15-F15</f>
        <v>0</v>
      </c>
      <c r="H15" s="95"/>
    </row>
    <row r="16" spans="1:8" x14ac:dyDescent="0.3">
      <c r="A16" s="237">
        <v>6</v>
      </c>
      <c r="B16" s="238" t="s">
        <v>545</v>
      </c>
      <c r="C16" s="91" t="s">
        <v>85</v>
      </c>
      <c r="D16" s="106" t="e">
        <f>D17*100/D26</f>
        <v>#DIV/0!</v>
      </c>
      <c r="E16" s="106"/>
      <c r="F16" s="93">
        <v>33</v>
      </c>
      <c r="G16" s="93">
        <v>33</v>
      </c>
      <c r="H16" s="92">
        <v>34</v>
      </c>
    </row>
    <row r="17" spans="1:8" x14ac:dyDescent="0.3">
      <c r="A17" s="237"/>
      <c r="B17" s="238"/>
      <c r="C17" s="91" t="s">
        <v>83</v>
      </c>
      <c r="D17" s="90">
        <f>SUM('Planilha de Orçamentos'!G68:G111)</f>
        <v>0</v>
      </c>
      <c r="E17" s="90"/>
      <c r="F17" s="90">
        <f>D17/3</f>
        <v>0</v>
      </c>
      <c r="G17" s="89">
        <f>D17/3</f>
        <v>0</v>
      </c>
      <c r="H17" s="88">
        <f>D17-(SUM(F17,G17))</f>
        <v>0</v>
      </c>
    </row>
    <row r="18" spans="1:8" x14ac:dyDescent="0.3">
      <c r="A18" s="237">
        <v>7</v>
      </c>
      <c r="B18" s="238" t="s">
        <v>546</v>
      </c>
      <c r="C18" s="91" t="s">
        <v>85</v>
      </c>
      <c r="D18" s="106" t="e">
        <f>D19*100/D26</f>
        <v>#DIV/0!</v>
      </c>
      <c r="E18" s="106">
        <v>25</v>
      </c>
      <c r="F18" s="93">
        <v>25</v>
      </c>
      <c r="G18" s="93">
        <v>25</v>
      </c>
      <c r="H18" s="92">
        <v>25</v>
      </c>
    </row>
    <row r="19" spans="1:8" x14ac:dyDescent="0.3">
      <c r="A19" s="237"/>
      <c r="B19" s="238"/>
      <c r="C19" s="91" t="s">
        <v>83</v>
      </c>
      <c r="D19" s="90">
        <f>SUM('Planilha de Orçamentos'!G114:G116)</f>
        <v>0</v>
      </c>
      <c r="E19" s="90">
        <f>D19/4</f>
        <v>0</v>
      </c>
      <c r="F19" s="90">
        <f>D19/4</f>
        <v>0</v>
      </c>
      <c r="G19" s="89">
        <f>D19/4</f>
        <v>0</v>
      </c>
      <c r="H19" s="88">
        <f>D19-(SUM(E19:G19))</f>
        <v>0</v>
      </c>
    </row>
    <row r="20" spans="1:8" x14ac:dyDescent="0.3">
      <c r="A20" s="237">
        <v>8</v>
      </c>
      <c r="B20" s="238" t="s">
        <v>156</v>
      </c>
      <c r="C20" s="91" t="s">
        <v>85</v>
      </c>
      <c r="D20" s="106" t="e">
        <f>D21*100/D26</f>
        <v>#DIV/0!</v>
      </c>
      <c r="E20" s="106"/>
      <c r="F20" s="93"/>
      <c r="G20" s="93"/>
      <c r="H20" s="92">
        <v>100</v>
      </c>
    </row>
    <row r="21" spans="1:8" x14ac:dyDescent="0.3">
      <c r="A21" s="237"/>
      <c r="B21" s="238"/>
      <c r="C21" s="91" t="s">
        <v>83</v>
      </c>
      <c r="D21" s="90">
        <f>SUM('Planilha de Orçamentos'!G112,'Planilha de Orçamentos'!G119:G123)</f>
        <v>0</v>
      </c>
      <c r="E21" s="90"/>
      <c r="F21" s="90"/>
      <c r="G21" s="89"/>
      <c r="H21" s="88">
        <f>D21</f>
        <v>0</v>
      </c>
    </row>
    <row r="22" spans="1:8" x14ac:dyDescent="0.3">
      <c r="A22" s="237">
        <v>9</v>
      </c>
      <c r="B22" s="238" t="s">
        <v>242</v>
      </c>
      <c r="C22" s="91" t="s">
        <v>85</v>
      </c>
      <c r="D22" s="106" t="e">
        <f>D23*100/D26</f>
        <v>#DIV/0!</v>
      </c>
      <c r="E22" s="93">
        <v>25</v>
      </c>
      <c r="F22" s="93">
        <v>25</v>
      </c>
      <c r="G22" s="93">
        <v>25</v>
      </c>
      <c r="H22" s="92">
        <v>25</v>
      </c>
    </row>
    <row r="23" spans="1:8" x14ac:dyDescent="0.3">
      <c r="A23" s="237"/>
      <c r="B23" s="238"/>
      <c r="C23" s="91" t="s">
        <v>83</v>
      </c>
      <c r="D23" s="90">
        <f>'Planilha de Orçamentos'!G148</f>
        <v>0</v>
      </c>
      <c r="E23" s="90">
        <f>D23/4</f>
        <v>0</v>
      </c>
      <c r="F23" s="90">
        <f>D23/4</f>
        <v>0</v>
      </c>
      <c r="G23" s="89">
        <f>D23/4</f>
        <v>0</v>
      </c>
      <c r="H23" s="88">
        <f>D23-(SUM(E23:G23))</f>
        <v>0</v>
      </c>
    </row>
    <row r="24" spans="1:8" x14ac:dyDescent="0.3">
      <c r="A24" s="237">
        <v>10</v>
      </c>
      <c r="B24" s="238" t="s">
        <v>143</v>
      </c>
      <c r="C24" s="91" t="s">
        <v>85</v>
      </c>
      <c r="D24" s="106" t="e">
        <f>D25*100/D26</f>
        <v>#DIV/0!</v>
      </c>
      <c r="E24" s="93">
        <v>25</v>
      </c>
      <c r="F24" s="93">
        <v>25</v>
      </c>
      <c r="G24" s="93">
        <v>25</v>
      </c>
      <c r="H24" s="92">
        <v>25</v>
      </c>
    </row>
    <row r="25" spans="1:8" x14ac:dyDescent="0.3">
      <c r="A25" s="237"/>
      <c r="B25" s="238"/>
      <c r="C25" s="91" t="s">
        <v>83</v>
      </c>
      <c r="D25" s="90">
        <f>'Planilha de Orçamentos'!G307</f>
        <v>0</v>
      </c>
      <c r="E25" s="90">
        <f>D25/4</f>
        <v>0</v>
      </c>
      <c r="F25" s="90">
        <f>D25/4</f>
        <v>0</v>
      </c>
      <c r="G25" s="89">
        <f>D25/4</f>
        <v>0</v>
      </c>
      <c r="H25" s="88">
        <f>D25-(SUM(E25:G25))</f>
        <v>0</v>
      </c>
    </row>
    <row r="26" spans="1:8" x14ac:dyDescent="0.3">
      <c r="A26" s="239" t="s">
        <v>84</v>
      </c>
      <c r="B26" s="240"/>
      <c r="C26" s="87" t="s">
        <v>83</v>
      </c>
      <c r="D26" s="86">
        <f>'Planilha de Orçamentos'!G308</f>
        <v>0</v>
      </c>
      <c r="E26" s="86">
        <f>SUM(E25,E23,E19,E13,E11,E7)</f>
        <v>0</v>
      </c>
      <c r="F26" s="86">
        <f>SUM(F25,F23,F19,F17,F15,F13,F11,F9)</f>
        <v>0</v>
      </c>
      <c r="G26" s="86">
        <f>SUM(G25,G23,G19,G17,G15,G13,G11,G9)</f>
        <v>0</v>
      </c>
      <c r="H26" s="85">
        <f>SUM(H25,H23,H21,H19,H17)</f>
        <v>0</v>
      </c>
    </row>
    <row r="27" spans="1:8" ht="14.4" thickBot="1" x14ac:dyDescent="0.35">
      <c r="A27" s="250" t="s">
        <v>82</v>
      </c>
      <c r="B27" s="251"/>
      <c r="C27" s="251"/>
      <c r="D27" s="113">
        <v>1</v>
      </c>
      <c r="E27" s="84" t="e">
        <f>E26*100/D26</f>
        <v>#DIV/0!</v>
      </c>
      <c r="F27" s="84" t="e">
        <f>F26*100/D26</f>
        <v>#DIV/0!</v>
      </c>
      <c r="G27" s="83" t="e">
        <f>G26*100/D26</f>
        <v>#DIV/0!</v>
      </c>
      <c r="H27" s="82" t="e">
        <f>100-(SUM(E27:G27))</f>
        <v>#DIV/0!</v>
      </c>
    </row>
    <row r="28" spans="1:8" ht="14.4" thickBot="1" x14ac:dyDescent="0.35">
      <c r="A28" s="80" t="s">
        <v>81</v>
      </c>
      <c r="B28" s="79"/>
      <c r="C28" s="79"/>
      <c r="D28" s="81">
        <f>'Planilha de Orçamentos'!G309</f>
        <v>0</v>
      </c>
      <c r="E28" s="76">
        <f>3*(E26*0.01)</f>
        <v>0</v>
      </c>
      <c r="F28" s="76">
        <f>3*(F26*0.01)</f>
        <v>0</v>
      </c>
      <c r="G28" s="76">
        <f>3*(G26*0.01)</f>
        <v>0</v>
      </c>
      <c r="H28" s="75">
        <f>D28-(SUM(E28:G28))</f>
        <v>0</v>
      </c>
    </row>
    <row r="29" spans="1:8" ht="14.4" thickBot="1" x14ac:dyDescent="0.35">
      <c r="A29" s="80" t="s">
        <v>22</v>
      </c>
      <c r="B29" s="79"/>
      <c r="C29" s="79"/>
      <c r="D29" s="81">
        <f>'Planilha de Orçamentos'!G310</f>
        <v>0</v>
      </c>
      <c r="E29" s="76">
        <f>SUM(E26,E28)</f>
        <v>0</v>
      </c>
      <c r="F29" s="76">
        <f>SUM(F26,F28)</f>
        <v>0</v>
      </c>
      <c r="G29" s="76">
        <f>SUM(G26,G28)</f>
        <v>0</v>
      </c>
      <c r="H29" s="75">
        <f>SUM(H26,H28)</f>
        <v>0</v>
      </c>
    </row>
    <row r="30" spans="1:8" ht="14.4" thickBot="1" x14ac:dyDescent="0.35">
      <c r="A30" s="80" t="s">
        <v>80</v>
      </c>
      <c r="B30" s="79"/>
      <c r="C30" s="78">
        <v>0.25</v>
      </c>
      <c r="D30" s="77">
        <f>'Planilha de Orçamentos'!G311</f>
        <v>0</v>
      </c>
      <c r="E30" s="76">
        <f>TRUNC(E29*(1+$C$30),2)</f>
        <v>0</v>
      </c>
      <c r="F30" s="76">
        <f>TRUNC(F29*(1+$C$30),2)</f>
        <v>0</v>
      </c>
      <c r="G30" s="76">
        <f>TRUNC(G29*(1+$C$30),2)</f>
        <v>0</v>
      </c>
      <c r="H30" s="75">
        <f>D30-(SUM(E30,F30,G30))</f>
        <v>0</v>
      </c>
    </row>
  </sheetData>
  <sheetProtection algorithmName="SHA-512" hashValue="FCDE8MPGqIpMVIVi/Egq8pHWTT2Mduc38nsYmF9ibzkjcFuTA2qlJlTnme1XJsxi8mbycpASU7y3s4ZgwIUioA==" saltValue="4cTkKK8rZYeZbJ6GMieJCQ==" spinCount="100000" sheet="1" objects="1" scenarios="1"/>
  <mergeCells count="33">
    <mergeCell ref="E4:E5"/>
    <mergeCell ref="A27:C27"/>
    <mergeCell ref="A1:H1"/>
    <mergeCell ref="A2:H2"/>
    <mergeCell ref="A3:H3"/>
    <mergeCell ref="H4:H5"/>
    <mergeCell ref="A14:A15"/>
    <mergeCell ref="B14:B15"/>
    <mergeCell ref="F4:F5"/>
    <mergeCell ref="B10:B11"/>
    <mergeCell ref="G4:G5"/>
    <mergeCell ref="B8:B9"/>
    <mergeCell ref="A18:A19"/>
    <mergeCell ref="B24:B25"/>
    <mergeCell ref="A4:A5"/>
    <mergeCell ref="B4:B5"/>
    <mergeCell ref="C4:C5"/>
    <mergeCell ref="D4:D5"/>
    <mergeCell ref="A20:A21"/>
    <mergeCell ref="A6:A7"/>
    <mergeCell ref="B6:B7"/>
    <mergeCell ref="A8:A9"/>
    <mergeCell ref="A10:A11"/>
    <mergeCell ref="A24:A25"/>
    <mergeCell ref="B18:B19"/>
    <mergeCell ref="A26:B26"/>
    <mergeCell ref="A12:A13"/>
    <mergeCell ref="B12:B13"/>
    <mergeCell ref="B20:B21"/>
    <mergeCell ref="A16:A17"/>
    <mergeCell ref="B16:B17"/>
    <mergeCell ref="A22:A23"/>
    <mergeCell ref="B22:B23"/>
  </mergeCells>
  <printOptions horizontalCentered="1" verticalCentered="1"/>
  <pageMargins left="0.7" right="0.7" top="1.1583333333333334" bottom="0.75" header="0.3" footer="0.3"/>
  <pageSetup paperSize="9" orientation="landscape" r:id="rId1"/>
  <headerFooter>
    <oddHeader>&amp;L
&amp;G&amp;C
&amp;"-,Regular"UNIDADE DE ENGENHARIA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view="pageLayout" topLeftCell="A4" zoomScale="130" zoomScaleNormal="100" zoomScalePageLayoutView="130" workbookViewId="0">
      <selection activeCell="F4" sqref="F4:F5"/>
    </sheetView>
  </sheetViews>
  <sheetFormatPr defaultColWidth="8.77734375" defaultRowHeight="13.8" x14ac:dyDescent="0.3"/>
  <cols>
    <col min="1" max="1" width="9.21875" style="20" customWidth="1"/>
    <col min="2" max="2" width="37.21875" style="20" customWidth="1"/>
    <col min="3" max="3" width="9.21875" style="20" customWidth="1"/>
    <col min="4" max="8" width="15.21875" style="20" customWidth="1"/>
    <col min="9" max="16384" width="8.77734375" style="20"/>
  </cols>
  <sheetData>
    <row r="1" spans="1:8" x14ac:dyDescent="0.3">
      <c r="A1" s="252" t="s">
        <v>153</v>
      </c>
      <c r="B1" s="253"/>
      <c r="C1" s="253"/>
      <c r="D1" s="253"/>
      <c r="E1" s="253"/>
      <c r="F1" s="253"/>
      <c r="G1" s="253"/>
      <c r="H1" s="254"/>
    </row>
    <row r="2" spans="1:8" x14ac:dyDescent="0.3">
      <c r="A2" s="255" t="s">
        <v>543</v>
      </c>
      <c r="B2" s="256"/>
      <c r="C2" s="256"/>
      <c r="D2" s="256"/>
      <c r="E2" s="256"/>
      <c r="F2" s="256"/>
      <c r="G2" s="256"/>
      <c r="H2" s="257"/>
    </row>
    <row r="3" spans="1:8" ht="15.6" customHeight="1" thickBot="1" x14ac:dyDescent="0.35">
      <c r="A3" s="258" t="s">
        <v>438</v>
      </c>
      <c r="B3" s="259"/>
      <c r="C3" s="259"/>
      <c r="D3" s="259"/>
      <c r="E3" s="259"/>
      <c r="F3" s="259"/>
      <c r="G3" s="259"/>
      <c r="H3" s="260"/>
    </row>
    <row r="4" spans="1:8" ht="12.6" customHeight="1" x14ac:dyDescent="0.3">
      <c r="A4" s="269"/>
      <c r="B4" s="243" t="s">
        <v>0</v>
      </c>
      <c r="C4" s="243"/>
      <c r="D4" s="245" t="s">
        <v>88</v>
      </c>
      <c r="E4" s="248" t="s">
        <v>549</v>
      </c>
      <c r="F4" s="263" t="s">
        <v>87</v>
      </c>
      <c r="G4" s="265" t="s">
        <v>544</v>
      </c>
      <c r="H4" s="261" t="s">
        <v>547</v>
      </c>
    </row>
    <row r="5" spans="1:8" ht="12.6" customHeight="1" x14ac:dyDescent="0.3">
      <c r="A5" s="270"/>
      <c r="B5" s="244"/>
      <c r="C5" s="244"/>
      <c r="D5" s="246"/>
      <c r="E5" s="249"/>
      <c r="F5" s="264"/>
      <c r="G5" s="266"/>
      <c r="H5" s="262"/>
    </row>
    <row r="6" spans="1:8" x14ac:dyDescent="0.3">
      <c r="A6" s="237">
        <v>1</v>
      </c>
      <c r="B6" s="247" t="s">
        <v>157</v>
      </c>
      <c r="C6" s="271" t="s">
        <v>85</v>
      </c>
      <c r="D6" s="275" t="e">
        <f>'Cronograma Físico Financeiro'!D6</f>
        <v>#DIV/0!</v>
      </c>
      <c r="E6" s="106">
        <v>100</v>
      </c>
      <c r="F6" s="93"/>
      <c r="G6" s="108"/>
      <c r="H6" s="107"/>
    </row>
    <row r="7" spans="1:8" x14ac:dyDescent="0.3">
      <c r="A7" s="237"/>
      <c r="B7" s="247"/>
      <c r="C7" s="272"/>
      <c r="D7" s="276"/>
      <c r="E7" s="199"/>
      <c r="F7" s="100"/>
      <c r="G7" s="100"/>
      <c r="H7" s="88"/>
    </row>
    <row r="8" spans="1:8" x14ac:dyDescent="0.3">
      <c r="A8" s="237">
        <v>2</v>
      </c>
      <c r="B8" s="267" t="s">
        <v>154</v>
      </c>
      <c r="C8" s="271" t="s">
        <v>85</v>
      </c>
      <c r="D8" s="275" t="e">
        <f>'Cronograma Físico Financeiro'!D8</f>
        <v>#DIV/0!</v>
      </c>
      <c r="E8" s="106"/>
      <c r="F8" s="105">
        <v>50</v>
      </c>
      <c r="G8" s="104">
        <v>50</v>
      </c>
      <c r="H8" s="103"/>
    </row>
    <row r="9" spans="1:8" x14ac:dyDescent="0.3">
      <c r="A9" s="237"/>
      <c r="B9" s="268"/>
      <c r="C9" s="272"/>
      <c r="D9" s="276"/>
      <c r="E9" s="101"/>
      <c r="F9" s="112"/>
      <c r="G9" s="112"/>
      <c r="H9" s="99"/>
    </row>
    <row r="10" spans="1:8" x14ac:dyDescent="0.3">
      <c r="A10" s="237">
        <v>3</v>
      </c>
      <c r="B10" s="241" t="s">
        <v>96</v>
      </c>
      <c r="C10" s="271" t="s">
        <v>85</v>
      </c>
      <c r="D10" s="277" t="e">
        <f>'Cronograma Físico Financeiro'!D10</f>
        <v>#DIV/0!</v>
      </c>
      <c r="E10" s="93">
        <v>25</v>
      </c>
      <c r="F10" s="93">
        <v>25</v>
      </c>
      <c r="G10" s="93">
        <v>50</v>
      </c>
      <c r="H10" s="92"/>
    </row>
    <row r="11" spans="1:8" x14ac:dyDescent="0.3">
      <c r="A11" s="237"/>
      <c r="B11" s="242"/>
      <c r="C11" s="272"/>
      <c r="D11" s="278"/>
      <c r="E11" s="111"/>
      <c r="F11" s="111"/>
      <c r="G11" s="110"/>
      <c r="H11" s="88"/>
    </row>
    <row r="12" spans="1:8" x14ac:dyDescent="0.3">
      <c r="A12" s="237">
        <v>4</v>
      </c>
      <c r="B12" s="241" t="s">
        <v>155</v>
      </c>
      <c r="C12" s="271" t="s">
        <v>85</v>
      </c>
      <c r="D12" s="275" t="e">
        <f>'Cronograma Físico Financeiro'!D12</f>
        <v>#DIV/0!</v>
      </c>
      <c r="E12" s="98">
        <v>25</v>
      </c>
      <c r="F12" s="98">
        <v>25</v>
      </c>
      <c r="G12" s="97">
        <v>50</v>
      </c>
      <c r="H12" s="96"/>
    </row>
    <row r="13" spans="1:8" x14ac:dyDescent="0.3">
      <c r="A13" s="237"/>
      <c r="B13" s="242"/>
      <c r="C13" s="272"/>
      <c r="D13" s="276"/>
      <c r="E13" s="111"/>
      <c r="F13" s="111"/>
      <c r="G13" s="110"/>
      <c r="H13" s="95"/>
    </row>
    <row r="14" spans="1:8" x14ac:dyDescent="0.3">
      <c r="A14" s="237">
        <v>5</v>
      </c>
      <c r="B14" s="241" t="s">
        <v>86</v>
      </c>
      <c r="C14" s="271" t="s">
        <v>85</v>
      </c>
      <c r="D14" s="275" t="e">
        <f>'Cronograma Físico Financeiro'!D14</f>
        <v>#DIV/0!</v>
      </c>
      <c r="E14" s="106"/>
      <c r="F14" s="98">
        <v>50</v>
      </c>
      <c r="G14" s="97">
        <v>50</v>
      </c>
      <c r="H14" s="96"/>
    </row>
    <row r="15" spans="1:8" x14ac:dyDescent="0.3">
      <c r="A15" s="237"/>
      <c r="B15" s="242"/>
      <c r="C15" s="272"/>
      <c r="D15" s="276"/>
      <c r="E15" s="90"/>
      <c r="F15" s="111"/>
      <c r="G15" s="112"/>
      <c r="H15" s="95"/>
    </row>
    <row r="16" spans="1:8" x14ac:dyDescent="0.3">
      <c r="A16" s="237">
        <v>6</v>
      </c>
      <c r="B16" s="238" t="s">
        <v>545</v>
      </c>
      <c r="C16" s="271" t="s">
        <v>85</v>
      </c>
      <c r="D16" s="275" t="e">
        <f>'Cronograma Físico Financeiro'!D16</f>
        <v>#DIV/0!</v>
      </c>
      <c r="E16" s="106"/>
      <c r="F16" s="93">
        <v>33</v>
      </c>
      <c r="G16" s="93">
        <v>33</v>
      </c>
      <c r="H16" s="92">
        <v>34</v>
      </c>
    </row>
    <row r="17" spans="1:8" x14ac:dyDescent="0.3">
      <c r="A17" s="237"/>
      <c r="B17" s="238"/>
      <c r="C17" s="272"/>
      <c r="D17" s="276"/>
      <c r="E17" s="90"/>
      <c r="F17" s="111"/>
      <c r="G17" s="110"/>
      <c r="H17" s="109"/>
    </row>
    <row r="18" spans="1:8" x14ac:dyDescent="0.3">
      <c r="A18" s="237">
        <v>7</v>
      </c>
      <c r="B18" s="238" t="s">
        <v>546</v>
      </c>
      <c r="C18" s="271" t="s">
        <v>85</v>
      </c>
      <c r="D18" s="275" t="e">
        <f>'Cronograma Físico Financeiro'!D18</f>
        <v>#DIV/0!</v>
      </c>
      <c r="E18" s="106">
        <v>25</v>
      </c>
      <c r="F18" s="93">
        <v>25</v>
      </c>
      <c r="G18" s="93">
        <v>25</v>
      </c>
      <c r="H18" s="92">
        <v>25</v>
      </c>
    </row>
    <row r="19" spans="1:8" x14ac:dyDescent="0.3">
      <c r="A19" s="237"/>
      <c r="B19" s="238"/>
      <c r="C19" s="272"/>
      <c r="D19" s="276"/>
      <c r="E19" s="111"/>
      <c r="F19" s="111"/>
      <c r="G19" s="110"/>
      <c r="H19" s="109"/>
    </row>
    <row r="20" spans="1:8" x14ac:dyDescent="0.3">
      <c r="A20" s="237">
        <v>8</v>
      </c>
      <c r="B20" s="238" t="s">
        <v>156</v>
      </c>
      <c r="C20" s="271" t="s">
        <v>85</v>
      </c>
      <c r="D20" s="275" t="e">
        <f>'Cronograma Físico Financeiro'!D20</f>
        <v>#DIV/0!</v>
      </c>
      <c r="E20" s="106"/>
      <c r="F20" s="93"/>
      <c r="G20" s="93"/>
      <c r="H20" s="92">
        <v>100</v>
      </c>
    </row>
    <row r="21" spans="1:8" x14ac:dyDescent="0.3">
      <c r="A21" s="237"/>
      <c r="B21" s="238"/>
      <c r="C21" s="272"/>
      <c r="D21" s="276"/>
      <c r="E21" s="90"/>
      <c r="F21" s="90"/>
      <c r="G21" s="89"/>
      <c r="H21" s="109"/>
    </row>
    <row r="22" spans="1:8" x14ac:dyDescent="0.3">
      <c r="A22" s="237">
        <v>9</v>
      </c>
      <c r="B22" s="238" t="s">
        <v>242</v>
      </c>
      <c r="C22" s="271" t="s">
        <v>85</v>
      </c>
      <c r="D22" s="275" t="e">
        <f>'Cronograma Físico Financeiro'!D22</f>
        <v>#DIV/0!</v>
      </c>
      <c r="E22" s="93">
        <v>25</v>
      </c>
      <c r="F22" s="93">
        <v>25</v>
      </c>
      <c r="G22" s="93">
        <v>25</v>
      </c>
      <c r="H22" s="92">
        <v>25</v>
      </c>
    </row>
    <row r="23" spans="1:8" x14ac:dyDescent="0.3">
      <c r="A23" s="237"/>
      <c r="B23" s="238"/>
      <c r="C23" s="272"/>
      <c r="D23" s="276"/>
      <c r="E23" s="111"/>
      <c r="F23" s="111"/>
      <c r="G23" s="110"/>
      <c r="H23" s="109"/>
    </row>
    <row r="24" spans="1:8" x14ac:dyDescent="0.3">
      <c r="A24" s="273">
        <v>10</v>
      </c>
      <c r="B24" s="241" t="s">
        <v>143</v>
      </c>
      <c r="C24" s="271" t="s">
        <v>85</v>
      </c>
      <c r="D24" s="275" t="e">
        <f>'Cronograma Físico Financeiro'!D24</f>
        <v>#DIV/0!</v>
      </c>
      <c r="E24" s="93">
        <v>25</v>
      </c>
      <c r="F24" s="93">
        <v>25</v>
      </c>
      <c r="G24" s="93">
        <v>25</v>
      </c>
      <c r="H24" s="92">
        <v>25</v>
      </c>
    </row>
    <row r="25" spans="1:8" x14ac:dyDescent="0.3">
      <c r="A25" s="274"/>
      <c r="B25" s="242"/>
      <c r="C25" s="272"/>
      <c r="D25" s="276"/>
      <c r="E25" s="111"/>
      <c r="F25" s="111"/>
      <c r="G25" s="110"/>
      <c r="H25" s="109"/>
    </row>
    <row r="26" spans="1:8" ht="14.4" thickBot="1" x14ac:dyDescent="0.35">
      <c r="A26" s="250" t="s">
        <v>82</v>
      </c>
      <c r="B26" s="251"/>
      <c r="C26" s="251"/>
      <c r="D26" s="113">
        <v>1</v>
      </c>
      <c r="E26" s="84" t="e">
        <f>'Cronograma Físico Financeiro'!E27</f>
        <v>#DIV/0!</v>
      </c>
      <c r="F26" s="84" t="e">
        <f>'Cronograma Físico Financeiro'!F27</f>
        <v>#DIV/0!</v>
      </c>
      <c r="G26" s="83" t="e">
        <f>'Cronograma Físico Financeiro'!G27</f>
        <v>#DIV/0!</v>
      </c>
      <c r="H26" s="82" t="e">
        <f>100-(SUM(E26:G26))</f>
        <v>#DIV/0!</v>
      </c>
    </row>
  </sheetData>
  <sheetProtection algorithmName="SHA-512" hashValue="hlg5k8FH6+7goDD3Q1e7O7dgtw7K5aoZerPl7Rx/Y1z50pRqNLPEKjUJDaCt9/H7RqVzBXtfRKRrXJKyssSy7A==" saltValue="QNBUnKoRQmDibmGzFUfhLA==" spinCount="100000" sheet="1" objects="1" scenarios="1"/>
  <mergeCells count="52">
    <mergeCell ref="D18:D19"/>
    <mergeCell ref="D20:D21"/>
    <mergeCell ref="D22:D23"/>
    <mergeCell ref="D24:D25"/>
    <mergeCell ref="C12:C13"/>
    <mergeCell ref="C14:C15"/>
    <mergeCell ref="C18:C19"/>
    <mergeCell ref="C20:C21"/>
    <mergeCell ref="C22:C23"/>
    <mergeCell ref="A26:C26"/>
    <mergeCell ref="D6:D7"/>
    <mergeCell ref="D8:D9"/>
    <mergeCell ref="D10:D11"/>
    <mergeCell ref="D12:D13"/>
    <mergeCell ref="D14:D15"/>
    <mergeCell ref="D16:D17"/>
    <mergeCell ref="A18:A19"/>
    <mergeCell ref="B18:B19"/>
    <mergeCell ref="A20:A21"/>
    <mergeCell ref="B20:B21"/>
    <mergeCell ref="A22:A23"/>
    <mergeCell ref="B22:B23"/>
    <mergeCell ref="C6:C7"/>
    <mergeCell ref="C8:C9"/>
    <mergeCell ref="C10:C11"/>
    <mergeCell ref="A16:A17"/>
    <mergeCell ref="B16:B17"/>
    <mergeCell ref="C16:C17"/>
    <mergeCell ref="A24:A25"/>
    <mergeCell ref="B24:B25"/>
    <mergeCell ref="C24:C25"/>
    <mergeCell ref="A12:A13"/>
    <mergeCell ref="B12:B13"/>
    <mergeCell ref="A14:A15"/>
    <mergeCell ref="B14:B15"/>
    <mergeCell ref="A10:A11"/>
    <mergeCell ref="B10:B11"/>
    <mergeCell ref="A6:A7"/>
    <mergeCell ref="B6:B7"/>
    <mergeCell ref="A8:A9"/>
    <mergeCell ref="A1:H1"/>
    <mergeCell ref="A2:H2"/>
    <mergeCell ref="A3:H3"/>
    <mergeCell ref="A4:A5"/>
    <mergeCell ref="B4:B5"/>
    <mergeCell ref="C4:C5"/>
    <mergeCell ref="D4:D5"/>
    <mergeCell ref="E4:E5"/>
    <mergeCell ref="F4:F5"/>
    <mergeCell ref="G4:G5"/>
    <mergeCell ref="H4:H5"/>
    <mergeCell ref="B8:B9"/>
  </mergeCells>
  <printOptions horizontalCentered="1" verticalCentered="1"/>
  <pageMargins left="0.7" right="0.7" top="1.1583333333333334" bottom="0.75" header="0.3" footer="0.3"/>
  <pageSetup paperSize="9" orientation="landscape" r:id="rId1"/>
  <headerFooter>
    <oddHeader>&amp;L
&amp;G&amp;C
&amp;"-,Regular"UNIDADE DE ENGENHARIA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Planilha de Orçamentos</vt:lpstr>
      <vt:lpstr>BDI</vt:lpstr>
      <vt:lpstr>Cronograma Físico Financeiro</vt:lpstr>
      <vt:lpstr>Cronograma Físico</vt:lpstr>
      <vt:lpstr>BDI!Area_de_impressao</vt:lpstr>
      <vt:lpstr>'Cronograma Físico'!Area_de_impressao</vt:lpstr>
      <vt:lpstr>'Cronograma Físico Financeiro'!Area_de_impressao</vt:lpstr>
      <vt:lpstr>'Planilha de Orçamentos'!Area_de_impressao</vt:lpstr>
      <vt:lpstr>'Planilha de Orçamentos'!Titulos_de_impressao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Andre</dc:creator>
  <cp:lastModifiedBy>CLEONICE EVANIR BORN DE SOUZA</cp:lastModifiedBy>
  <cp:lastPrinted>2021-01-28T20:51:34Z</cp:lastPrinted>
  <dcterms:created xsi:type="dcterms:W3CDTF">2000-05-25T11:19:14Z</dcterms:created>
  <dcterms:modified xsi:type="dcterms:W3CDTF">2021-03-10T19:20:27Z</dcterms:modified>
</cp:coreProperties>
</file>